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Hanusová\ARRRIVA\dodatek č.10 - ARRIVA 2024\22 V2\"/>
    </mc:Choice>
  </mc:AlternateContent>
  <bookViews>
    <workbookView xWindow="0" yWindow="0" windowWidth="23040" windowHeight="9192"/>
  </bookViews>
  <sheets>
    <sheet name="finanční model 2018-2027" sheetId="4" r:id="rId1"/>
    <sheet name="aktiva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4" l="1"/>
  <c r="L31" i="4"/>
  <c r="K31" i="4"/>
  <c r="S40" i="5"/>
  <c r="T40" i="5"/>
  <c r="U40" i="5"/>
  <c r="V40" i="5"/>
  <c r="W40" i="5"/>
  <c r="W7" i="5"/>
  <c r="W9" i="5" s="1"/>
  <c r="V7" i="5"/>
  <c r="V9" i="5" s="1"/>
  <c r="U7" i="5"/>
  <c r="U9" i="5" s="1"/>
  <c r="T7" i="5"/>
  <c r="T9" i="5" s="1"/>
  <c r="S7" i="5"/>
  <c r="S9" i="5" s="1"/>
  <c r="S16" i="5"/>
  <c r="S18" i="5" s="1"/>
  <c r="T16" i="5"/>
  <c r="T18" i="5" s="1"/>
  <c r="U16" i="5"/>
  <c r="U18" i="5" s="1"/>
  <c r="V16" i="5"/>
  <c r="V18" i="5" s="1"/>
  <c r="W16" i="5"/>
  <c r="W18" i="5" s="1"/>
  <c r="M26" i="4" l="1"/>
  <c r="L26" i="4"/>
  <c r="K26" i="4"/>
  <c r="K33" i="4" s="1"/>
  <c r="J26" i="4"/>
  <c r="J33" i="4" s="1"/>
  <c r="I26" i="4"/>
  <c r="I33" i="4" s="1"/>
  <c r="L30" i="4"/>
  <c r="E30" i="4"/>
  <c r="M27" i="4"/>
  <c r="M30" i="4" s="1"/>
  <c r="L27" i="4"/>
  <c r="K27" i="4"/>
  <c r="K30" i="4" s="1"/>
  <c r="J27" i="4"/>
  <c r="J30" i="4" s="1"/>
  <c r="G26" i="4"/>
  <c r="F26" i="4"/>
  <c r="E26" i="4"/>
  <c r="D26" i="4"/>
  <c r="L33" i="4" l="1"/>
  <c r="M33" i="4"/>
</calcChain>
</file>

<file path=xl/sharedStrings.xml><?xml version="1.0" encoding="utf-8"?>
<sst xmlns="http://schemas.openxmlformats.org/spreadsheetml/2006/main" count="390" uniqueCount="133">
  <si>
    <t>VÝKAZ SKUTEČNÝCH NÁKLADŮ A VÝNOSŮ (VEŘEJNÁ LINKOVÁ DOPRAVA)</t>
  </si>
  <si>
    <t>(DLE VYHLÁŠKY Č. 296/2010 SB.)</t>
  </si>
  <si>
    <t>OBJEDNATEL: Město Trutnov, Slovanské nám. 165, 541 16 Trutnov, IČO: 00278360, DIČ: CZ00278360</t>
  </si>
  <si>
    <t>Výkaz nákladů a výnosů</t>
  </si>
  <si>
    <t>Řádek</t>
  </si>
  <si>
    <t>tis. Kč</t>
  </si>
  <si>
    <t>Skutečné náklady</t>
  </si>
  <si>
    <t>Pohonné hmoty a oleje</t>
  </si>
  <si>
    <t>Přímý materiál a energie</t>
  </si>
  <si>
    <t>Opravy a údržba vozidel</t>
  </si>
  <si>
    <t>Odpisy dlouhodobého majetku</t>
  </si>
  <si>
    <t>Pronájem a leasing vozidel</t>
  </si>
  <si>
    <t>Mzdové náklady</t>
  </si>
  <si>
    <t>Sociální a zdravotní pojištění</t>
  </si>
  <si>
    <t>Cestovné</t>
  </si>
  <si>
    <t>Úhrada za použití infrastruktury</t>
  </si>
  <si>
    <t>Silniční daň</t>
  </si>
  <si>
    <t>Elektronické mýto</t>
  </si>
  <si>
    <t>Pojištění (zákonné, havarijní)</t>
  </si>
  <si>
    <t>Ostatní přímé náklady</t>
  </si>
  <si>
    <t>Ostatní služby</t>
  </si>
  <si>
    <t>Provozní režie</t>
  </si>
  <si>
    <t>Správní režie</t>
  </si>
  <si>
    <t>Skutečné náklady celkem (řádek 1 až 16)</t>
  </si>
  <si>
    <t>Skutečné výnosy</t>
  </si>
  <si>
    <t>Tržby z jízdného</t>
  </si>
  <si>
    <t>Ostatní tržby z přepravy</t>
  </si>
  <si>
    <t>Ostatní výnosy</t>
  </si>
  <si>
    <t>Skutečné výnosy celkem (řádek 18 až 20)</t>
  </si>
  <si>
    <t xml:space="preserve">Hodnota provozních aktiv </t>
  </si>
  <si>
    <t>Čistý příjem</t>
  </si>
  <si>
    <t>Kompenzace (ř. 17 - ř. 21 + ř. 23)</t>
  </si>
  <si>
    <t>Dotace na pořízení a modernizaci vozidel</t>
  </si>
  <si>
    <t>Jiné dotace</t>
  </si>
  <si>
    <t>Uskutečněný dopravní výkon (km)</t>
  </si>
  <si>
    <t>Hodnoty 2018</t>
  </si>
  <si>
    <t>Hodnoty 2019</t>
  </si>
  <si>
    <t>Hodnoty 2020</t>
  </si>
  <si>
    <t>Hodnoty 2021</t>
  </si>
  <si>
    <t>DOPRAVCE: ARRIVA autobusy a.s.
                       Na Ostrově 177, 537 01 Chrudim, IČO: 25945408, DIČ: CZ699001947</t>
  </si>
  <si>
    <t>Hodnoty 2022</t>
  </si>
  <si>
    <t>Hodnoty 2023</t>
  </si>
  <si>
    <t>Hodnoty 2024</t>
  </si>
  <si>
    <t>index</t>
  </si>
  <si>
    <t>Hodnoty 2025</t>
  </si>
  <si>
    <t>Hodnoty 2026</t>
  </si>
  <si>
    <t>Hodnoty 2027</t>
  </si>
  <si>
    <t>Třída majetku</t>
  </si>
  <si>
    <t>Označení druhu objektu</t>
  </si>
  <si>
    <t>Objekt</t>
  </si>
  <si>
    <t>Označení</t>
  </si>
  <si>
    <t>Nákl.středisko</t>
  </si>
  <si>
    <t>Odpisový klíč</t>
  </si>
  <si>
    <t>Normální odpis</t>
  </si>
  <si>
    <t>Životnost</t>
  </si>
  <si>
    <t>Kum.odpisy</t>
  </si>
  <si>
    <t>Odpis 2023</t>
  </si>
  <si>
    <t>Odpis 2024</t>
  </si>
  <si>
    <t>Odpis 2025</t>
  </si>
  <si>
    <t>Odpis 2026</t>
  </si>
  <si>
    <t>Odpis 2027</t>
  </si>
  <si>
    <t>Kum.odpis</t>
  </si>
  <si>
    <t>Kum.úč.hodn.</t>
  </si>
  <si>
    <t>Vnitrop.zakázka</t>
  </si>
  <si>
    <t>Účetní hodnota 2027</t>
  </si>
  <si>
    <t>Účetní hodnota 2026</t>
  </si>
  <si>
    <t>Účetní hodnota 2025</t>
  </si>
  <si>
    <t>Účetní hodnota 2024</t>
  </si>
  <si>
    <t>Účetní hodnota 2023</t>
  </si>
  <si>
    <t>211000A</t>
  </si>
  <si>
    <t>Invest.majetek</t>
  </si>
  <si>
    <t>PRIJEZDOVA KOMUNIKACE SVOBODA</t>
  </si>
  <si>
    <t>00E7Y202</t>
  </si>
  <si>
    <t>0000</t>
  </si>
  <si>
    <t>000/001</t>
  </si>
  <si>
    <t/>
  </si>
  <si>
    <t>POZEMEK NADVORI SVOBODA</t>
  </si>
  <si>
    <t>POZEMEK PROV.BUDOVA SVOBODA</t>
  </si>
  <si>
    <t>POZEMEK 45m2 SVOBODA</t>
  </si>
  <si>
    <t>OSTATNÍ KOMUNIKACE SVOBODA</t>
  </si>
  <si>
    <t>313000A</t>
  </si>
  <si>
    <t>YLIS</t>
  </si>
  <si>
    <t>029/010</t>
  </si>
  <si>
    <t>NADVORI A OPLOCENI SVOBODA</t>
  </si>
  <si>
    <t>030/000</t>
  </si>
  <si>
    <t>OCEL.KONSTRUKCE SVOBODA</t>
  </si>
  <si>
    <t>00E7Y050</t>
  </si>
  <si>
    <t>020/000</t>
  </si>
  <si>
    <t>PROVOZNIBUDOVA čp.501 SVOBODA</t>
  </si>
  <si>
    <t>Manipulační plocha pro napájení elektrobusů</t>
  </si>
  <si>
    <t>00E7Y602</t>
  </si>
  <si>
    <t>010/000</t>
  </si>
  <si>
    <t>441700A</t>
  </si>
  <si>
    <t>Informační panely RBG</t>
  </si>
  <si>
    <t>006/000</t>
  </si>
  <si>
    <t>564000A</t>
  </si>
  <si>
    <t>MERCEDES BENZ CITARO</t>
  </si>
  <si>
    <t>00E7Y601</t>
  </si>
  <si>
    <t>008/000</t>
  </si>
  <si>
    <t>8001238</t>
  </si>
  <si>
    <t>Bus meziměstský</t>
  </si>
  <si>
    <t>8001557</t>
  </si>
  <si>
    <t>8000951</t>
  </si>
  <si>
    <t>Bus městský kloubový nízkopodlažní SOR NBG 18</t>
  </si>
  <si>
    <t>8004922</t>
  </si>
  <si>
    <t>8004923</t>
  </si>
  <si>
    <t>8004924</t>
  </si>
  <si>
    <t>Bus městský nízkopodlažní ŠKODA 26SH01 26BB</t>
  </si>
  <si>
    <t>8007941</t>
  </si>
  <si>
    <t>8007942</t>
  </si>
  <si>
    <t>8007943</t>
  </si>
  <si>
    <t>8007944</t>
  </si>
  <si>
    <t>Bus meziměstský nízkopodlažní IVECO CROSSWAY SFR 1</t>
  </si>
  <si>
    <t>00E7Y201</t>
  </si>
  <si>
    <t>001/000</t>
  </si>
  <si>
    <t>8008100</t>
  </si>
  <si>
    <t>Autobus městský</t>
  </si>
  <si>
    <t>8011229</t>
  </si>
  <si>
    <t>8011242</t>
  </si>
  <si>
    <t>87227718</t>
  </si>
  <si>
    <t>87227864</t>
  </si>
  <si>
    <t>87228080</t>
  </si>
  <si>
    <t>87242053</t>
  </si>
  <si>
    <t>87242054</t>
  </si>
  <si>
    <t>87242055</t>
  </si>
  <si>
    <t>87246553</t>
  </si>
  <si>
    <t>87246571</t>
  </si>
  <si>
    <t>87246572</t>
  </si>
  <si>
    <t>87246573</t>
  </si>
  <si>
    <t>87247486</t>
  </si>
  <si>
    <t>87291703</t>
  </si>
  <si>
    <t>87291730</t>
  </si>
  <si>
    <t>výkaz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</si>
</sst>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.00_-;\-* #,##0.00_-;_-* &quot;-&quot;??_-;_-@_-"/>
  </numFmts>
  <fonts count="6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8.25"/>
      <color indexed="8"/>
      <name val="Tahoma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0"/>
      <name val="Arial CE"/>
      <charset val="238"/>
    </font>
    <font>
      <sz val="10"/>
      <color theme="1"/>
      <name val="Tw Cen MT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w Cen MT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rgb="FF9C6500"/>
      <name val="Calibri"/>
      <family val="2"/>
      <charset val="238"/>
      <scheme val="minor"/>
    </font>
    <font>
      <sz val="10"/>
      <name val="Microsoft Sans Serif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charset val="238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54">
    <xf numFmtId="0" fontId="0" fillId="0" borderId="0"/>
    <xf numFmtId="0" fontId="22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1" fillId="10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1" fillId="14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1" fillId="18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1" fillId="22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1" fillId="26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1" fillId="30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1" fillId="11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1" fillId="15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" fillId="19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1" fillId="23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1" fillId="27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1" fillId="31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30" fillId="44" borderId="0" applyNumberFormat="0" applyBorder="0" applyAlignment="0" applyProtection="0"/>
    <xf numFmtId="0" fontId="15" fillId="12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1" borderId="0" applyNumberFormat="0" applyBorder="0" applyAlignment="0" applyProtection="0"/>
    <xf numFmtId="0" fontId="15" fillId="16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15" fillId="20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5" borderId="0" applyNumberFormat="0" applyBorder="0" applyAlignment="0" applyProtection="0"/>
    <xf numFmtId="0" fontId="15" fillId="24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15" fillId="28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15" fillId="32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6" fillId="0" borderId="23"/>
    <xf numFmtId="0" fontId="26" fillId="0" borderId="23"/>
    <xf numFmtId="0" fontId="26" fillId="0" borderId="23"/>
    <xf numFmtId="0" fontId="26" fillId="0" borderId="23"/>
    <xf numFmtId="0" fontId="31" fillId="0" borderId="40" applyNumberFormat="0" applyFill="0" applyAlignment="0" applyProtection="0"/>
    <xf numFmtId="0" fontId="14" fillId="0" borderId="9" applyNumberFormat="0" applyFill="0" applyAlignment="0" applyProtection="0"/>
    <xf numFmtId="0" fontId="31" fillId="0" borderId="40" applyNumberFormat="0" applyFill="0" applyAlignment="0" applyProtection="0"/>
    <xf numFmtId="0" fontId="31" fillId="0" borderId="40" applyNumberFormat="0" applyFill="0" applyAlignment="0" applyProtection="0"/>
    <xf numFmtId="0" fontId="26" fillId="0" borderId="23">
      <alignment vertical="top"/>
    </xf>
    <xf numFmtId="0" fontId="26" fillId="0" borderId="23">
      <alignment vertical="top"/>
    </xf>
    <xf numFmtId="0" fontId="26" fillId="0" borderId="23">
      <alignment vertical="top"/>
    </xf>
    <xf numFmtId="0" fontId="26" fillId="0" borderId="23">
      <alignment vertical="top"/>
    </xf>
    <xf numFmtId="43" fontId="26" fillId="0" borderId="0" applyFont="0" applyFill="0" applyBorder="0" applyAlignment="0" applyProtection="0"/>
    <xf numFmtId="0" fontId="26" fillId="33" borderId="23">
      <alignment vertical="top"/>
    </xf>
    <xf numFmtId="0" fontId="26" fillId="33" borderId="23">
      <alignment vertical="top"/>
    </xf>
    <xf numFmtId="0" fontId="26" fillId="33" borderId="23">
      <alignment vertical="top"/>
    </xf>
    <xf numFmtId="0" fontId="26" fillId="33" borderId="23">
      <alignment vertical="top"/>
    </xf>
    <xf numFmtId="0" fontId="32" fillId="0" borderId="0" applyNumberFormat="0" applyFill="0" applyBorder="0" applyAlignment="0" applyProtection="0">
      <alignment vertical="top"/>
      <protection locked="0"/>
    </xf>
    <xf numFmtId="0" fontId="33" fillId="35" borderId="0" applyNumberFormat="0" applyBorder="0" applyAlignment="0" applyProtection="0"/>
    <xf numFmtId="0" fontId="6" fillId="3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4" fillId="48" borderId="41" applyNumberFormat="0" applyAlignment="0" applyProtection="0"/>
    <xf numFmtId="0" fontId="11" fillId="7" borderId="7" applyNumberFormat="0" applyAlignment="0" applyProtection="0"/>
    <xf numFmtId="0" fontId="34" fillId="48" borderId="41" applyNumberFormat="0" applyAlignment="0" applyProtection="0"/>
    <xf numFmtId="0" fontId="34" fillId="48" borderId="41" applyNumberFormat="0" applyAlignment="0" applyProtection="0"/>
    <xf numFmtId="0" fontId="26" fillId="49" borderId="23">
      <alignment vertical="top"/>
    </xf>
    <xf numFmtId="0" fontId="26" fillId="49" borderId="23">
      <alignment vertical="top"/>
    </xf>
    <xf numFmtId="0" fontId="26" fillId="49" borderId="23">
      <alignment vertical="top"/>
    </xf>
    <xf numFmtId="0" fontId="26" fillId="49" borderId="23">
      <alignment vertical="top"/>
    </xf>
    <xf numFmtId="0" fontId="35" fillId="0" borderId="42" applyNumberFormat="0" applyFill="0" applyAlignment="0" applyProtection="0"/>
    <xf numFmtId="0" fontId="2" fillId="0" borderId="1" applyNumberFormat="0" applyFill="0" applyAlignment="0" applyProtection="0"/>
    <xf numFmtId="0" fontId="35" fillId="0" borderId="42" applyNumberFormat="0" applyFill="0" applyAlignment="0" applyProtection="0"/>
    <xf numFmtId="0" fontId="35" fillId="0" borderId="42" applyNumberFormat="0" applyFill="0" applyAlignment="0" applyProtection="0"/>
    <xf numFmtId="0" fontId="36" fillId="0" borderId="43" applyNumberFormat="0" applyFill="0" applyAlignment="0" applyProtection="0"/>
    <xf numFmtId="0" fontId="3" fillId="0" borderId="2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7" fillId="0" borderId="44" applyNumberFormat="0" applyFill="0" applyAlignment="0" applyProtection="0"/>
    <xf numFmtId="0" fontId="4" fillId="0" borderId="3" applyNumberFormat="0" applyFill="0" applyAlignment="0" applyProtection="0"/>
    <xf numFmtId="0" fontId="37" fillId="0" borderId="44" applyNumberFormat="0" applyFill="0" applyAlignment="0" applyProtection="0"/>
    <xf numFmtId="0" fontId="37" fillId="0" borderId="44" applyNumberFormat="0" applyFill="0" applyAlignment="0" applyProtection="0"/>
    <xf numFmtId="0" fontId="3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0" borderId="0" applyNumberFormat="0" applyBorder="0" applyAlignment="0" applyProtection="0"/>
    <xf numFmtId="0" fontId="40" fillId="4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6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6" fillId="0" borderId="0"/>
    <xf numFmtId="0" fontId="29" fillId="0" borderId="0"/>
    <xf numFmtId="0" fontId="29" fillId="0" borderId="0"/>
    <xf numFmtId="0" fontId="26" fillId="0" borderId="0"/>
    <xf numFmtId="0" fontId="29" fillId="0" borderId="0"/>
    <xf numFmtId="0" fontId="29" fillId="0" borderId="0"/>
    <xf numFmtId="0" fontId="26" fillId="0" borderId="0"/>
    <xf numFmtId="0" fontId="29" fillId="0" borderId="0"/>
    <xf numFmtId="0" fontId="29" fillId="0" borderId="0"/>
    <xf numFmtId="0" fontId="26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9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4" fillId="0" borderId="0"/>
    <xf numFmtId="0" fontId="2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4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51" borderId="45" applyNumberFormat="0" applyFont="0" applyAlignment="0" applyProtection="0"/>
    <xf numFmtId="0" fontId="26" fillId="51" borderId="45" applyNumberFormat="0" applyFont="0" applyAlignment="0" applyProtection="0"/>
    <xf numFmtId="0" fontId="26" fillId="51" borderId="45" applyNumberFormat="0" applyFont="0" applyAlignment="0" applyProtection="0"/>
    <xf numFmtId="0" fontId="29" fillId="8" borderId="8" applyNumberFormat="0" applyFont="0" applyAlignment="0" applyProtection="0"/>
    <xf numFmtId="0" fontId="26" fillId="51" borderId="45" applyNumberFormat="0" applyFont="0" applyAlignment="0" applyProtection="0"/>
    <xf numFmtId="0" fontId="29" fillId="51" borderId="45" applyNumberFormat="0" applyFont="0" applyAlignment="0" applyProtection="0"/>
    <xf numFmtId="0" fontId="26" fillId="51" borderId="45" applyNumberFormat="0" applyFont="0" applyAlignment="0" applyProtection="0"/>
    <xf numFmtId="0" fontId="26" fillId="51" borderId="45" applyNumberFormat="0" applyFont="0" applyAlignment="0" applyProtection="0"/>
    <xf numFmtId="0" fontId="26" fillId="51" borderId="45" applyNumberFormat="0" applyFont="0" applyAlignment="0" applyProtection="0"/>
    <xf numFmtId="0" fontId="26" fillId="51" borderId="45" applyNumberFormat="0" applyFont="0" applyAlignment="0" applyProtection="0"/>
    <xf numFmtId="0" fontId="26" fillId="51" borderId="45" applyNumberFormat="0" applyFont="0" applyAlignment="0" applyProtection="0"/>
    <xf numFmtId="0" fontId="29" fillId="51" borderId="45" applyNumberFormat="0" applyFont="0" applyAlignment="0" applyProtection="0"/>
    <xf numFmtId="0" fontId="29" fillId="51" borderId="45" applyNumberFormat="0" applyFont="0" applyAlignment="0" applyProtection="0"/>
    <xf numFmtId="0" fontId="29" fillId="51" borderId="45" applyNumberFormat="0" applyFont="0" applyAlignment="0" applyProtection="0"/>
    <xf numFmtId="0" fontId="29" fillId="51" borderId="45" applyNumberFormat="0" applyFont="0" applyAlignment="0" applyProtection="0"/>
    <xf numFmtId="0" fontId="29" fillId="51" borderId="45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42" fillId="0" borderId="46" applyNumberFormat="0" applyFill="0" applyAlignment="0" applyProtection="0"/>
    <xf numFmtId="0" fontId="10" fillId="0" borderId="6" applyNumberFormat="0" applyFill="0" applyAlignment="0" applyProtection="0"/>
    <xf numFmtId="0" fontId="42" fillId="0" borderId="46" applyNumberFormat="0" applyFill="0" applyAlignment="0" applyProtection="0"/>
    <xf numFmtId="0" fontId="42" fillId="0" borderId="46" applyNumberFormat="0" applyFill="0" applyAlignment="0" applyProtection="0"/>
    <xf numFmtId="0" fontId="26" fillId="0" borderId="0">
      <alignment horizontal="left" vertical="top" wrapText="1"/>
    </xf>
    <xf numFmtId="0" fontId="26" fillId="0" borderId="0">
      <alignment horizontal="left" vertical="top" wrapText="1"/>
    </xf>
    <xf numFmtId="0" fontId="26" fillId="0" borderId="0">
      <alignment horizontal="left" vertical="top" wrapText="1"/>
    </xf>
    <xf numFmtId="0" fontId="26" fillId="0" borderId="0">
      <alignment horizontal="left" vertical="top" wrapText="1"/>
    </xf>
    <xf numFmtId="0" fontId="43" fillId="36" borderId="0" applyNumberFormat="0" applyBorder="0" applyAlignment="0" applyProtection="0"/>
    <xf numFmtId="0" fontId="5" fillId="2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9" borderId="47" applyNumberFormat="0" applyAlignment="0" applyProtection="0"/>
    <xf numFmtId="0" fontId="7" fillId="5" borderId="4" applyNumberFormat="0" applyAlignment="0" applyProtection="0"/>
    <xf numFmtId="0" fontId="45" fillId="39" borderId="47" applyNumberFormat="0" applyAlignment="0" applyProtection="0"/>
    <xf numFmtId="0" fontId="45" fillId="39" borderId="47" applyNumberFormat="0" applyAlignment="0" applyProtection="0"/>
    <xf numFmtId="0" fontId="46" fillId="52" borderId="47" applyNumberFormat="0" applyAlignment="0" applyProtection="0"/>
    <xf numFmtId="0" fontId="9" fillId="6" borderId="4" applyNumberFormat="0" applyAlignment="0" applyProtection="0"/>
    <xf numFmtId="0" fontId="46" fillId="52" borderId="47" applyNumberFormat="0" applyAlignment="0" applyProtection="0"/>
    <xf numFmtId="0" fontId="46" fillId="52" borderId="47" applyNumberFormat="0" applyAlignment="0" applyProtection="0"/>
    <xf numFmtId="0" fontId="47" fillId="52" borderId="48" applyNumberFormat="0" applyAlignment="0" applyProtection="0"/>
    <xf numFmtId="0" fontId="8" fillId="6" borderId="5" applyNumberFormat="0" applyAlignment="0" applyProtection="0"/>
    <xf numFmtId="0" fontId="47" fillId="52" borderId="48" applyNumberFormat="0" applyAlignment="0" applyProtection="0"/>
    <xf numFmtId="0" fontId="47" fillId="52" borderId="48" applyNumberFormat="0" applyAlignment="0" applyProtection="0"/>
    <xf numFmtId="0" fontId="4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0" fillId="53" borderId="0" applyNumberFormat="0" applyBorder="0" applyAlignment="0" applyProtection="0"/>
    <xf numFmtId="0" fontId="15" fillId="9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49" borderId="0" applyNumberFormat="0" applyBorder="0" applyAlignment="0" applyProtection="0"/>
    <xf numFmtId="0" fontId="15" fillId="13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54" borderId="0" applyNumberFormat="0" applyBorder="0" applyAlignment="0" applyProtection="0"/>
    <xf numFmtId="0" fontId="15" fillId="17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45" borderId="0" applyNumberFormat="0" applyBorder="0" applyAlignment="0" applyProtection="0"/>
    <xf numFmtId="0" fontId="15" fillId="21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15" fillId="25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55" borderId="0" applyNumberFormat="0" applyBorder="0" applyAlignment="0" applyProtection="0"/>
    <xf numFmtId="0" fontId="15" fillId="29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22" fillId="0" borderId="0"/>
    <xf numFmtId="0" fontId="26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30" fillId="44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30" fillId="41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30" fillId="42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30" fillId="45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30" fillId="46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30" fillId="47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31" fillId="0" borderId="40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33" fillId="3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34" fillId="48" borderId="41" applyNumberFormat="0" applyAlignment="0" applyProtection="0"/>
    <xf numFmtId="0" fontId="11" fillId="7" borderId="7" applyNumberFormat="0" applyAlignment="0" applyProtection="0"/>
    <xf numFmtId="0" fontId="11" fillId="7" borderId="7" applyNumberFormat="0" applyAlignment="0" applyProtection="0"/>
    <xf numFmtId="0" fontId="35" fillId="0" borderId="42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36" fillId="0" borderId="43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7" fillId="0" borderId="44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9" fillId="50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22" fillId="0" borderId="0"/>
    <xf numFmtId="0" fontId="26" fillId="0" borderId="0"/>
    <xf numFmtId="0" fontId="26" fillId="0" borderId="0"/>
    <xf numFmtId="0" fontId="29" fillId="0" borderId="0"/>
    <xf numFmtId="0" fontId="1" fillId="0" borderId="0"/>
    <xf numFmtId="0" fontId="22" fillId="0" borderId="0"/>
    <xf numFmtId="0" fontId="26" fillId="0" borderId="0"/>
    <xf numFmtId="0" fontId="22" fillId="0" borderId="0"/>
    <xf numFmtId="0" fontId="1" fillId="0" borderId="0"/>
    <xf numFmtId="0" fontId="24" fillId="0" borderId="0"/>
    <xf numFmtId="0" fontId="29" fillId="0" borderId="0"/>
    <xf numFmtId="0" fontId="1" fillId="0" borderId="0"/>
    <xf numFmtId="0" fontId="24" fillId="0" borderId="0"/>
    <xf numFmtId="0" fontId="29" fillId="0" borderId="0"/>
    <xf numFmtId="0" fontId="24" fillId="0" borderId="0"/>
    <xf numFmtId="0" fontId="26" fillId="0" borderId="0"/>
    <xf numFmtId="0" fontId="26" fillId="0" borderId="0"/>
    <xf numFmtId="0" fontId="29" fillId="51" borderId="45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42" fillId="0" borderId="4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43" fillId="36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4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5" fillId="39" borderId="47" applyNumberFormat="0" applyAlignment="0" applyProtection="0"/>
    <xf numFmtId="0" fontId="7" fillId="5" borderId="4" applyNumberFormat="0" applyAlignment="0" applyProtection="0"/>
    <xf numFmtId="0" fontId="7" fillId="5" borderId="4" applyNumberFormat="0" applyAlignment="0" applyProtection="0"/>
    <xf numFmtId="0" fontId="46" fillId="52" borderId="47" applyNumberFormat="0" applyAlignment="0" applyProtection="0"/>
    <xf numFmtId="0" fontId="9" fillId="6" borderId="4" applyNumberFormat="0" applyAlignment="0" applyProtection="0"/>
    <xf numFmtId="0" fontId="9" fillId="6" borderId="4" applyNumberFormat="0" applyAlignment="0" applyProtection="0"/>
    <xf numFmtId="0" fontId="47" fillId="52" borderId="48" applyNumberFormat="0" applyAlignment="0" applyProtection="0"/>
    <xf numFmtId="0" fontId="8" fillId="6" borderId="5" applyNumberFormat="0" applyAlignment="0" applyProtection="0"/>
    <xf numFmtId="0" fontId="8" fillId="6" borderId="5" applyNumberFormat="0" applyAlignment="0" applyProtection="0"/>
    <xf numFmtId="0" fontId="4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0" fillId="53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30" fillId="49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30" fillId="5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30" fillId="45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30" fillId="46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30" fillId="55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9" applyNumberFormat="0" applyFill="0" applyAlignment="0" applyProtection="0"/>
    <xf numFmtId="0" fontId="6" fillId="3" borderId="0" applyNumberFormat="0" applyBorder="0" applyAlignment="0" applyProtection="0"/>
    <xf numFmtId="0" fontId="11" fillId="7" borderId="7" applyNumberFormat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1" fillId="0" borderId="0"/>
    <xf numFmtId="0" fontId="25" fillId="0" borderId="0"/>
    <xf numFmtId="0" fontId="25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0" fillId="0" borderId="6" applyNumberFormat="0" applyFill="0" applyAlignment="0" applyProtection="0"/>
    <xf numFmtId="0" fontId="5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7" fillId="5" borderId="4" applyNumberFormat="0" applyAlignment="0" applyProtection="0"/>
    <xf numFmtId="0" fontId="9" fillId="6" borderId="4" applyNumberFormat="0" applyAlignment="0" applyProtection="0"/>
    <xf numFmtId="0" fontId="8" fillId="6" borderId="5" applyNumberFormat="0" applyAlignment="0" applyProtection="0"/>
    <xf numFmtId="0" fontId="13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6" fillId="0" borderId="0"/>
    <xf numFmtId="0" fontId="1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8" borderId="8" applyNumberFormat="0" applyFont="0" applyAlignment="0" applyProtection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51" borderId="45" applyNumberFormat="0" applyFont="0" applyAlignment="0" applyProtection="0"/>
    <xf numFmtId="0" fontId="26" fillId="51" borderId="45" applyNumberFormat="0" applyFont="0" applyAlignment="0" applyProtection="0"/>
    <xf numFmtId="0" fontId="22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49" fillId="0" borderId="0" applyNumberFormat="0" applyBorder="0" applyAlignment="0" applyProtection="0"/>
    <xf numFmtId="0" fontId="49" fillId="56" borderId="0" applyNumberFormat="0" applyBorder="0" applyAlignment="0" applyProtection="0"/>
    <xf numFmtId="0" fontId="49" fillId="57" borderId="0" applyNumberFormat="0" applyBorder="0" applyAlignment="0" applyProtection="0"/>
    <xf numFmtId="0" fontId="25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1" fillId="0" borderId="0"/>
    <xf numFmtId="164" fontId="5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0" fillId="10" borderId="0" applyNumberFormat="0" applyBorder="0" applyAlignment="0" applyProtection="0"/>
    <xf numFmtId="0" fontId="50" fillId="14" borderId="0" applyNumberFormat="0" applyBorder="0" applyAlignment="0" applyProtection="0"/>
    <xf numFmtId="0" fontId="50" fillId="18" borderId="0" applyNumberFormat="0" applyBorder="0" applyAlignment="0" applyProtection="0"/>
    <xf numFmtId="0" fontId="50" fillId="22" borderId="0" applyNumberFormat="0" applyBorder="0" applyAlignment="0" applyProtection="0"/>
    <xf numFmtId="0" fontId="50" fillId="26" borderId="0" applyNumberFormat="0" applyBorder="0" applyAlignment="0" applyProtection="0"/>
    <xf numFmtId="0" fontId="50" fillId="30" borderId="0" applyNumberFormat="0" applyBorder="0" applyAlignment="0" applyProtection="0"/>
    <xf numFmtId="0" fontId="50" fillId="11" borderId="0" applyNumberFormat="0" applyBorder="0" applyAlignment="0" applyProtection="0"/>
    <xf numFmtId="0" fontId="50" fillId="15" borderId="0" applyNumberFormat="0" applyBorder="0" applyAlignment="0" applyProtection="0"/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50" fillId="27" borderId="0" applyNumberFormat="0" applyBorder="0" applyAlignment="0" applyProtection="0"/>
    <xf numFmtId="0" fontId="50" fillId="31" borderId="0" applyNumberFormat="0" applyBorder="0" applyAlignment="0" applyProtection="0"/>
    <xf numFmtId="0" fontId="52" fillId="12" borderId="0" applyNumberFormat="0" applyBorder="0" applyAlignment="0" applyProtection="0"/>
    <xf numFmtId="0" fontId="52" fillId="16" borderId="0" applyNumberFormat="0" applyBorder="0" applyAlignment="0" applyProtection="0"/>
    <xf numFmtId="0" fontId="52" fillId="20" borderId="0" applyNumberFormat="0" applyBorder="0" applyAlignment="0" applyProtection="0"/>
    <xf numFmtId="0" fontId="52" fillId="24" borderId="0" applyNumberFormat="0" applyBorder="0" applyAlignment="0" applyProtection="0"/>
    <xf numFmtId="0" fontId="52" fillId="28" borderId="0" applyNumberFormat="0" applyBorder="0" applyAlignment="0" applyProtection="0"/>
    <xf numFmtId="0" fontId="52" fillId="32" borderId="0" applyNumberFormat="0" applyBorder="0" applyAlignment="0" applyProtection="0"/>
    <xf numFmtId="0" fontId="52" fillId="9" borderId="0" applyNumberFormat="0" applyBorder="0" applyAlignment="0" applyProtection="0"/>
    <xf numFmtId="0" fontId="52" fillId="13" borderId="0" applyNumberFormat="0" applyBorder="0" applyAlignment="0" applyProtection="0"/>
    <xf numFmtId="0" fontId="52" fillId="17" borderId="0" applyNumberFormat="0" applyBorder="0" applyAlignment="0" applyProtection="0"/>
    <xf numFmtId="0" fontId="52" fillId="21" borderId="0" applyNumberFormat="0" applyBorder="0" applyAlignment="0" applyProtection="0"/>
    <xf numFmtId="0" fontId="52" fillId="25" borderId="0" applyNumberFormat="0" applyBorder="0" applyAlignment="0" applyProtection="0"/>
    <xf numFmtId="0" fontId="52" fillId="29" borderId="0" applyNumberFormat="0" applyBorder="0" applyAlignment="0" applyProtection="0"/>
    <xf numFmtId="0" fontId="53" fillId="3" borderId="0" applyNumberFormat="0" applyBorder="0" applyAlignment="0" applyProtection="0"/>
    <xf numFmtId="0" fontId="54" fillId="6" borderId="4" applyNumberFormat="0" applyAlignment="0" applyProtection="0"/>
    <xf numFmtId="0" fontId="56" fillId="0" borderId="0" applyNumberFormat="0" applyFill="0" applyBorder="0" applyAlignment="0" applyProtection="0"/>
    <xf numFmtId="0" fontId="57" fillId="2" borderId="0" applyNumberFormat="0" applyBorder="0" applyAlignment="0" applyProtection="0"/>
    <xf numFmtId="0" fontId="58" fillId="0" borderId="1" applyNumberFormat="0" applyFill="0" applyAlignment="0" applyProtection="0"/>
    <xf numFmtId="0" fontId="59" fillId="0" borderId="2" applyNumberFormat="0" applyFill="0" applyAlignment="0" applyProtection="0"/>
    <xf numFmtId="0" fontId="60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61" fillId="7" borderId="7" applyNumberFormat="0" applyAlignment="0" applyProtection="0"/>
    <xf numFmtId="0" fontId="62" fillId="5" borderId="4" applyNumberFormat="0" applyAlignment="0" applyProtection="0"/>
    <xf numFmtId="0" fontId="63" fillId="0" borderId="6" applyNumberFormat="0" applyFill="0" applyAlignment="0" applyProtection="0"/>
    <xf numFmtId="0" fontId="64" fillId="4" borderId="0" applyNumberFormat="0" applyBorder="0" applyAlignment="0" applyProtection="0"/>
    <xf numFmtId="0" fontId="55" fillId="8" borderId="8" applyNumberFormat="0" applyFont="0" applyAlignment="0" applyProtection="0"/>
    <xf numFmtId="0" fontId="65" fillId="6" borderId="5" applyNumberFormat="0" applyAlignment="0" applyProtection="0"/>
    <xf numFmtId="0" fontId="66" fillId="0" borderId="0" applyNumberFormat="0" applyFill="0" applyBorder="0" applyAlignment="0" applyProtection="0"/>
    <xf numFmtId="0" fontId="67" fillId="0" borderId="9" applyNumberFormat="0" applyFill="0" applyAlignment="0" applyProtection="0"/>
    <xf numFmtId="0" fontId="68" fillId="0" borderId="0" applyNumberFormat="0" applyFill="0" applyBorder="0" applyAlignment="0" applyProtection="0"/>
    <xf numFmtId="0" fontId="26" fillId="0" borderId="0"/>
    <xf numFmtId="164" fontId="1" fillId="0" borderId="0" applyFont="0" applyFill="0" applyBorder="0" applyAlignment="0" applyProtection="0"/>
    <xf numFmtId="0" fontId="55" fillId="0" borderId="0"/>
    <xf numFmtId="44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99">
    <xf numFmtId="0" fontId="0" fillId="0" borderId="0" xfId="0"/>
    <xf numFmtId="3" fontId="17" fillId="0" borderId="20" xfId="0" applyNumberFormat="1" applyFont="1" applyBorder="1" applyAlignment="1">
      <alignment horizontal="right" vertical="center" wrapText="1" indent="2"/>
    </xf>
    <xf numFmtId="3" fontId="17" fillId="0" borderId="39" xfId="0" applyNumberFormat="1" applyFont="1" applyBorder="1" applyAlignment="1">
      <alignment horizontal="right" vertical="center" wrapText="1" indent="2"/>
    </xf>
    <xf numFmtId="3" fontId="18" fillId="58" borderId="25" xfId="0" applyNumberFormat="1" applyFont="1" applyFill="1" applyBorder="1" applyAlignment="1">
      <alignment horizontal="right" vertical="center" wrapText="1" indent="2"/>
    </xf>
    <xf numFmtId="3" fontId="18" fillId="0" borderId="18" xfId="0" applyNumberFormat="1" applyFont="1" applyBorder="1" applyAlignment="1">
      <alignment horizontal="right" vertical="center" wrapText="1" indent="2"/>
    </xf>
    <xf numFmtId="3" fontId="18" fillId="0" borderId="12" xfId="0" applyNumberFormat="1" applyFont="1" applyBorder="1" applyAlignment="1">
      <alignment horizontal="right" vertical="center" wrapText="1" indent="2"/>
    </xf>
    <xf numFmtId="3" fontId="18" fillId="0" borderId="19" xfId="0" applyNumberFormat="1" applyFont="1" applyBorder="1" applyAlignment="1">
      <alignment horizontal="right" vertical="center" wrapText="1" indent="2"/>
    </xf>
    <xf numFmtId="0" fontId="18" fillId="0" borderId="15" xfId="0" applyFont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3" fontId="18" fillId="0" borderId="36" xfId="0" applyNumberFormat="1" applyFont="1" applyBorder="1" applyAlignment="1">
      <alignment horizontal="right" vertical="center" wrapText="1" indent="2"/>
    </xf>
    <xf numFmtId="3" fontId="18" fillId="0" borderId="38" xfId="0" applyNumberFormat="1" applyFont="1" applyBorder="1" applyAlignment="1">
      <alignment horizontal="right" vertical="center" wrapText="1" indent="2"/>
    </xf>
    <xf numFmtId="3" fontId="18" fillId="0" borderId="25" xfId="0" applyNumberFormat="1" applyFont="1" applyBorder="1" applyAlignment="1">
      <alignment horizontal="right" vertical="center" wrapText="1" indent="2"/>
    </xf>
    <xf numFmtId="3" fontId="18" fillId="0" borderId="24" xfId="0" applyNumberFormat="1" applyFont="1" applyBorder="1" applyAlignment="1">
      <alignment horizontal="right" vertical="center" wrapText="1" indent="2"/>
    </xf>
    <xf numFmtId="0" fontId="20" fillId="0" borderId="31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/>
    <xf numFmtId="0" fontId="17" fillId="0" borderId="29" xfId="0" applyFont="1" applyBorder="1" applyAlignment="1">
      <alignment vertical="center" wrapText="1"/>
    </xf>
    <xf numFmtId="0" fontId="20" fillId="0" borderId="50" xfId="0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right" vertical="center" wrapText="1" indent="2"/>
    </xf>
    <xf numFmtId="0" fontId="17" fillId="0" borderId="51" xfId="0" applyFont="1" applyBorder="1" applyAlignment="1">
      <alignment vertical="center" wrapText="1"/>
    </xf>
    <xf numFmtId="0" fontId="17" fillId="0" borderId="52" xfId="0" applyFont="1" applyBorder="1" applyAlignment="1">
      <alignment vertical="center" wrapText="1"/>
    </xf>
    <xf numFmtId="0" fontId="17" fillId="0" borderId="53" xfId="0" applyFont="1" applyBorder="1" applyAlignment="1">
      <alignment vertical="center" wrapText="1"/>
    </xf>
    <xf numFmtId="3" fontId="18" fillId="0" borderId="54" xfId="0" applyNumberFormat="1" applyFont="1" applyBorder="1" applyAlignment="1">
      <alignment horizontal="right" vertical="center" wrapText="1" indent="2"/>
    </xf>
    <xf numFmtId="3" fontId="18" fillId="0" borderId="15" xfId="0" applyNumberFormat="1" applyFont="1" applyBorder="1" applyAlignment="1">
      <alignment horizontal="right" vertical="center" wrapText="1" indent="2"/>
    </xf>
    <xf numFmtId="3" fontId="18" fillId="0" borderId="11" xfId="0" applyNumberFormat="1" applyFont="1" applyBorder="1" applyAlignment="1">
      <alignment horizontal="right" vertical="center" wrapText="1" indent="2"/>
    </xf>
    <xf numFmtId="3" fontId="18" fillId="0" borderId="26" xfId="0" applyNumberFormat="1" applyFont="1" applyBorder="1" applyAlignment="1">
      <alignment horizontal="right" vertical="center" wrapText="1" indent="2"/>
    </xf>
    <xf numFmtId="3" fontId="18" fillId="0" borderId="55" xfId="0" applyNumberFormat="1" applyFont="1" applyBorder="1" applyAlignment="1">
      <alignment horizontal="right" vertical="center" wrapText="1" indent="2"/>
    </xf>
    <xf numFmtId="3" fontId="18" fillId="0" borderId="10" xfId="0" applyNumberFormat="1" applyFont="1" applyBorder="1" applyAlignment="1">
      <alignment horizontal="right" vertical="center" wrapText="1" indent="2"/>
    </xf>
    <xf numFmtId="0" fontId="18" fillId="0" borderId="27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0" fillId="0" borderId="56" xfId="0" applyBorder="1"/>
    <xf numFmtId="0" fontId="18" fillId="0" borderId="57" xfId="0" applyFont="1" applyBorder="1" applyAlignment="1">
      <alignment horizontal="center" vertical="center" wrapText="1"/>
    </xf>
    <xf numFmtId="3" fontId="17" fillId="0" borderId="27" xfId="0" applyNumberFormat="1" applyFont="1" applyBorder="1" applyAlignment="1">
      <alignment horizontal="right" vertical="center" wrapText="1" indent="2"/>
    </xf>
    <xf numFmtId="3" fontId="17" fillId="0" borderId="57" xfId="0" applyNumberFormat="1" applyFont="1" applyBorder="1" applyAlignment="1">
      <alignment horizontal="right" vertical="center" wrapText="1" indent="2"/>
    </xf>
    <xf numFmtId="3" fontId="18" fillId="0" borderId="58" xfId="0" applyNumberFormat="1" applyFont="1" applyBorder="1" applyAlignment="1">
      <alignment horizontal="right" vertical="center" wrapText="1" indent="2"/>
    </xf>
    <xf numFmtId="3" fontId="17" fillId="0" borderId="32" xfId="0" applyNumberFormat="1" applyFont="1" applyBorder="1" applyAlignment="1">
      <alignment horizontal="right" vertical="center" wrapText="1" indent="2"/>
    </xf>
    <xf numFmtId="3" fontId="17" fillId="0" borderId="30" xfId="0" applyNumberFormat="1" applyFont="1" applyBorder="1" applyAlignment="1">
      <alignment horizontal="right" vertical="center" wrapText="1" indent="2"/>
    </xf>
    <xf numFmtId="3" fontId="18" fillId="58" borderId="23" xfId="0" applyNumberFormat="1" applyFont="1" applyFill="1" applyBorder="1" applyAlignment="1">
      <alignment horizontal="right" vertical="center" wrapText="1" indent="2"/>
    </xf>
    <xf numFmtId="0" fontId="0" fillId="0" borderId="23" xfId="0" applyBorder="1"/>
    <xf numFmtId="164" fontId="26" fillId="0" borderId="23" xfId="1105" applyFont="1" applyFill="1" applyBorder="1" applyAlignment="1" applyProtection="1">
      <alignment vertical="center"/>
      <protection hidden="1"/>
    </xf>
    <xf numFmtId="0" fontId="0" fillId="0" borderId="25" xfId="0" applyBorder="1"/>
    <xf numFmtId="0" fontId="0" fillId="0" borderId="11" xfId="0" applyBorder="1"/>
    <xf numFmtId="0" fontId="0" fillId="0" borderId="26" xfId="0" applyBorder="1"/>
    <xf numFmtId="0" fontId="0" fillId="0" borderId="55" xfId="0" applyBorder="1"/>
    <xf numFmtId="0" fontId="0" fillId="0" borderId="10" xfId="0" applyBorder="1"/>
    <xf numFmtId="0" fontId="55" fillId="0" borderId="0" xfId="1151" applyAlignment="1">
      <alignment vertical="top"/>
    </xf>
    <xf numFmtId="0" fontId="55" fillId="59" borderId="23" xfId="1151" applyFill="1" applyBorder="1" applyAlignment="1">
      <alignment vertical="top"/>
    </xf>
    <xf numFmtId="14" fontId="55" fillId="0" borderId="0" xfId="1151" applyNumberFormat="1" applyAlignment="1">
      <alignment horizontal="right" vertical="top"/>
    </xf>
    <xf numFmtId="4" fontId="55" fillId="0" borderId="0" xfId="1151" applyNumberFormat="1" applyAlignment="1">
      <alignment horizontal="right" vertical="top"/>
    </xf>
    <xf numFmtId="0" fontId="55" fillId="61" borderId="23" xfId="1151" applyFill="1" applyBorder="1" applyAlignment="1">
      <alignment vertical="top"/>
    </xf>
    <xf numFmtId="14" fontId="55" fillId="61" borderId="23" xfId="1151" applyNumberFormat="1" applyFill="1" applyBorder="1" applyAlignment="1">
      <alignment horizontal="right" vertical="top"/>
    </xf>
    <xf numFmtId="4" fontId="55" fillId="61" borderId="23" xfId="1151" applyNumberFormat="1" applyFill="1" applyBorder="1" applyAlignment="1">
      <alignment horizontal="right" vertical="top"/>
    </xf>
    <xf numFmtId="3" fontId="55" fillId="61" borderId="23" xfId="1151" applyNumberFormat="1" applyFill="1" applyBorder="1" applyAlignment="1">
      <alignment horizontal="right" vertical="top"/>
    </xf>
    <xf numFmtId="0" fontId="55" fillId="60" borderId="23" xfId="1151" applyFill="1" applyBorder="1" applyAlignment="1">
      <alignment vertical="top"/>
    </xf>
    <xf numFmtId="14" fontId="55" fillId="60" borderId="23" xfId="1151" applyNumberFormat="1" applyFill="1" applyBorder="1" applyAlignment="1">
      <alignment horizontal="right" vertical="top"/>
    </xf>
    <xf numFmtId="4" fontId="55" fillId="60" borderId="23" xfId="1151" applyNumberFormat="1" applyFill="1" applyBorder="1" applyAlignment="1">
      <alignment horizontal="right" vertical="top"/>
    </xf>
    <xf numFmtId="3" fontId="55" fillId="60" borderId="23" xfId="1151" applyNumberFormat="1" applyFill="1" applyBorder="1" applyAlignment="1">
      <alignment horizontal="right" vertical="top"/>
    </xf>
    <xf numFmtId="49" fontId="55" fillId="0" borderId="0" xfId="1151" applyNumberFormat="1" applyAlignment="1">
      <alignment vertical="top"/>
    </xf>
    <xf numFmtId="164" fontId="0" fillId="0" borderId="0" xfId="1150" applyFont="1"/>
    <xf numFmtId="3" fontId="18" fillId="0" borderId="54" xfId="0" applyNumberFormat="1" applyFont="1" applyFill="1" applyBorder="1" applyAlignment="1">
      <alignment horizontal="right" vertical="center" wrapText="1" indent="2"/>
    </xf>
    <xf numFmtId="3" fontId="18" fillId="0" borderId="15" xfId="0" applyNumberFormat="1" applyFont="1" applyFill="1" applyBorder="1" applyAlignment="1">
      <alignment horizontal="right" vertical="center" wrapText="1" indent="2"/>
    </xf>
    <xf numFmtId="0" fontId="18" fillId="0" borderId="35" xfId="0" applyFont="1" applyBorder="1" applyAlignment="1">
      <alignment vertical="center" wrapText="1"/>
    </xf>
    <xf numFmtId="0" fontId="18" fillId="0" borderId="36" xfId="0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7" fillId="0" borderId="27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8" fillId="0" borderId="28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8" fillId="0" borderId="2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9" fillId="0" borderId="32" xfId="0" applyFont="1" applyBorder="1" applyAlignment="1">
      <alignment horizontal="center" vertical="center" textRotation="90" wrapText="1"/>
    </xf>
    <xf numFmtId="0" fontId="19" fillId="0" borderId="33" xfId="0" applyFont="1" applyBorder="1" applyAlignment="1">
      <alignment horizontal="center" vertical="center" textRotation="90" wrapText="1"/>
    </xf>
    <xf numFmtId="0" fontId="19" fillId="0" borderId="34" xfId="0" applyFont="1" applyBorder="1" applyAlignment="1">
      <alignment horizontal="center" vertical="center" textRotation="90" wrapText="1"/>
    </xf>
    <xf numFmtId="0" fontId="19" fillId="0" borderId="24" xfId="0" applyFont="1" applyBorder="1" applyAlignment="1">
      <alignment horizontal="center" vertical="center" textRotation="90" wrapText="1"/>
    </xf>
    <xf numFmtId="0" fontId="19" fillId="0" borderId="25" xfId="0" applyFont="1" applyBorder="1" applyAlignment="1">
      <alignment horizontal="center" vertical="center" textRotation="90" wrapText="1"/>
    </xf>
    <xf numFmtId="0" fontId="19" fillId="0" borderId="26" xfId="0" applyFont="1" applyBorder="1" applyAlignment="1">
      <alignment horizontal="center" vertical="center" textRotation="90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7" fillId="0" borderId="2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</cellXfs>
  <cellStyles count="1154">
    <cellStyle name="20 % – Zvýraznění1 2" xfId="12"/>
    <cellStyle name="20 % – Zvýraznění1 2 2" xfId="13"/>
    <cellStyle name="20 % – Zvýraznění1 2 2 2" xfId="14"/>
    <cellStyle name="20 % – Zvýraznění1 2 2 3" xfId="976"/>
    <cellStyle name="20 % – Zvýraznění1 2 2_květen 2016" xfId="890"/>
    <cellStyle name="20 % – Zvýraznění1 3" xfId="15"/>
    <cellStyle name="20 % – Zvýraznění1 3 2" xfId="16"/>
    <cellStyle name="20 % – Zvýraznění1 4" xfId="17"/>
    <cellStyle name="20 % – Zvýraznění1 4 2" xfId="18"/>
    <cellStyle name="20 % – Zvýraznění1 4 3" xfId="773"/>
    <cellStyle name="20 % – Zvýraznění2 2" xfId="19"/>
    <cellStyle name="20 % – Zvýraznění2 2 2" xfId="20"/>
    <cellStyle name="20 % – Zvýraznění2 2 2 2" xfId="21"/>
    <cellStyle name="20 % – Zvýraznění2 2 2 3" xfId="977"/>
    <cellStyle name="20 % – Zvýraznění2 2 2_květen 2016" xfId="891"/>
    <cellStyle name="20 % – Zvýraznění2 3" xfId="22"/>
    <cellStyle name="20 % – Zvýraznění2 3 2" xfId="23"/>
    <cellStyle name="20 % – Zvýraznění2 4" xfId="24"/>
    <cellStyle name="20 % – Zvýraznění2 4 2" xfId="25"/>
    <cellStyle name="20 % – Zvýraznění2 4 3" xfId="774"/>
    <cellStyle name="20 % – Zvýraznění3 2" xfId="26"/>
    <cellStyle name="20 % – Zvýraznění3 2 2" xfId="27"/>
    <cellStyle name="20 % – Zvýraznění3 2 2 2" xfId="28"/>
    <cellStyle name="20 % – Zvýraznění3 2 2 3" xfId="978"/>
    <cellStyle name="20 % – Zvýraznění3 2 2_květen 2016" xfId="892"/>
    <cellStyle name="20 % – Zvýraznění3 3" xfId="29"/>
    <cellStyle name="20 % – Zvýraznění3 3 2" xfId="30"/>
    <cellStyle name="20 % – Zvýraznění3 4" xfId="31"/>
    <cellStyle name="20 % – Zvýraznění3 4 2" xfId="32"/>
    <cellStyle name="20 % – Zvýraznění3 4 3" xfId="775"/>
    <cellStyle name="20 % – Zvýraznění4 2" xfId="33"/>
    <cellStyle name="20 % – Zvýraznění4 2 2" xfId="34"/>
    <cellStyle name="20 % – Zvýraznění4 2 2 2" xfId="35"/>
    <cellStyle name="20 % – Zvýraznění4 2 2 3" xfId="979"/>
    <cellStyle name="20 % – Zvýraznění4 2 2_květen 2016" xfId="893"/>
    <cellStyle name="20 % – Zvýraznění4 3" xfId="36"/>
    <cellStyle name="20 % – Zvýraznění4 3 2" xfId="37"/>
    <cellStyle name="20 % – Zvýraznění4 4" xfId="38"/>
    <cellStyle name="20 % – Zvýraznění4 4 2" xfId="39"/>
    <cellStyle name="20 % – Zvýraznění4 4 3" xfId="776"/>
    <cellStyle name="20 % – Zvýraznění5 2" xfId="40"/>
    <cellStyle name="20 % – Zvýraznění5 2 2" xfId="41"/>
    <cellStyle name="20 % – Zvýraznění5 2 2 2" xfId="42"/>
    <cellStyle name="20 % – Zvýraznění5 2 2 3" xfId="980"/>
    <cellStyle name="20 % – Zvýraznění5 2 2_květen 2016" xfId="894"/>
    <cellStyle name="20 % – Zvýraznění5 3" xfId="43"/>
    <cellStyle name="20 % – Zvýraznění5 3 2" xfId="44"/>
    <cellStyle name="20 % – Zvýraznění5 4" xfId="45"/>
    <cellStyle name="20 % – Zvýraznění5 4 2" xfId="46"/>
    <cellStyle name="20 % – Zvýraznění5 4 3" xfId="777"/>
    <cellStyle name="20 % – Zvýraznění6 2" xfId="47"/>
    <cellStyle name="20 % – Zvýraznění6 2 2" xfId="48"/>
    <cellStyle name="20 % – Zvýraznění6 2 2 2" xfId="49"/>
    <cellStyle name="20 % – Zvýraznění6 2 2 3" xfId="981"/>
    <cellStyle name="20 % – Zvýraznění6 2 2_květen 2016" xfId="895"/>
    <cellStyle name="20 % – Zvýraznění6 3" xfId="50"/>
    <cellStyle name="20 % – Zvýraznění6 3 2" xfId="51"/>
    <cellStyle name="20 % – Zvýraznění6 4" xfId="52"/>
    <cellStyle name="20 % – Zvýraznění6 4 2" xfId="53"/>
    <cellStyle name="20 % – Zvýraznění6 4 3" xfId="778"/>
    <cellStyle name="20% - Accent1" xfId="1108"/>
    <cellStyle name="20% - Accent2" xfId="1109"/>
    <cellStyle name="20% - Accent3" xfId="1110"/>
    <cellStyle name="20% - Accent4" xfId="1111"/>
    <cellStyle name="20% - Accent5" xfId="1112"/>
    <cellStyle name="20% - Accent6" xfId="1113"/>
    <cellStyle name="40 % – Zvýraznění1 2" xfId="54"/>
    <cellStyle name="40 % – Zvýraznění1 2 2" xfId="55"/>
    <cellStyle name="40 % – Zvýraznění1 2 2 2" xfId="56"/>
    <cellStyle name="40 % – Zvýraznění1 2 2 3" xfId="982"/>
    <cellStyle name="40 % – Zvýraznění1 2 2_květen 2016" xfId="896"/>
    <cellStyle name="40 % – Zvýraznění1 3" xfId="57"/>
    <cellStyle name="40 % – Zvýraznění1 3 2" xfId="58"/>
    <cellStyle name="40 % – Zvýraznění1 4" xfId="59"/>
    <cellStyle name="40 % – Zvýraznění1 4 2" xfId="60"/>
    <cellStyle name="40 % – Zvýraznění1 4 3" xfId="779"/>
    <cellStyle name="40 % – Zvýraznění2 2" xfId="61"/>
    <cellStyle name="40 % – Zvýraznění2 2 2" xfId="62"/>
    <cellStyle name="40 % – Zvýraznění2 2 2 2" xfId="63"/>
    <cellStyle name="40 % – Zvýraznění2 2 2 3" xfId="983"/>
    <cellStyle name="40 % – Zvýraznění2 2 2_květen 2016" xfId="897"/>
    <cellStyle name="40 % – Zvýraznění2 3" xfId="64"/>
    <cellStyle name="40 % – Zvýraznění2 3 2" xfId="65"/>
    <cellStyle name="40 % – Zvýraznění2 4" xfId="66"/>
    <cellStyle name="40 % – Zvýraznění2 4 2" xfId="67"/>
    <cellStyle name="40 % – Zvýraznění2 4 3" xfId="780"/>
    <cellStyle name="40 % – Zvýraznění3 2" xfId="68"/>
    <cellStyle name="40 % – Zvýraznění3 2 2" xfId="69"/>
    <cellStyle name="40 % – Zvýraznění3 2 2 2" xfId="70"/>
    <cellStyle name="40 % – Zvýraznění3 2 2 3" xfId="984"/>
    <cellStyle name="40 % – Zvýraznění3 2 2_květen 2016" xfId="898"/>
    <cellStyle name="40 % – Zvýraznění3 3" xfId="71"/>
    <cellStyle name="40 % – Zvýraznění3 3 2" xfId="72"/>
    <cellStyle name="40 % – Zvýraznění3 4" xfId="73"/>
    <cellStyle name="40 % – Zvýraznění3 4 2" xfId="74"/>
    <cellStyle name="40 % – Zvýraznění3 4 3" xfId="781"/>
    <cellStyle name="40 % – Zvýraznění4 2" xfId="75"/>
    <cellStyle name="40 % – Zvýraznění4 2 2" xfId="76"/>
    <cellStyle name="40 % – Zvýraznění4 2 2 2" xfId="77"/>
    <cellStyle name="40 % – Zvýraznění4 2 2 3" xfId="985"/>
    <cellStyle name="40 % – Zvýraznění4 2 2_květen 2016" xfId="899"/>
    <cellStyle name="40 % – Zvýraznění4 3" xfId="78"/>
    <cellStyle name="40 % – Zvýraznění4 3 2" xfId="79"/>
    <cellStyle name="40 % – Zvýraznění4 4" xfId="80"/>
    <cellStyle name="40 % – Zvýraznění4 4 2" xfId="81"/>
    <cellStyle name="40 % – Zvýraznění4 4 3" xfId="782"/>
    <cellStyle name="40 % – Zvýraznění5 2" xfId="82"/>
    <cellStyle name="40 % – Zvýraznění5 2 2" xfId="83"/>
    <cellStyle name="40 % – Zvýraznění5 2 2 2" xfId="84"/>
    <cellStyle name="40 % – Zvýraznění5 2 2 3" xfId="986"/>
    <cellStyle name="40 % – Zvýraznění5 2 2_květen 2016" xfId="900"/>
    <cellStyle name="40 % – Zvýraznění5 3" xfId="85"/>
    <cellStyle name="40 % – Zvýraznění5 3 2" xfId="86"/>
    <cellStyle name="40 % – Zvýraznění5 4" xfId="87"/>
    <cellStyle name="40 % – Zvýraznění5 4 2" xfId="88"/>
    <cellStyle name="40 % – Zvýraznění5 4 3" xfId="783"/>
    <cellStyle name="40 % – Zvýraznění6 2" xfId="89"/>
    <cellStyle name="40 % – Zvýraznění6 2 2" xfId="90"/>
    <cellStyle name="40 % – Zvýraznění6 2 2 2" xfId="91"/>
    <cellStyle name="40 % – Zvýraznění6 2 2 3" xfId="987"/>
    <cellStyle name="40 % – Zvýraznění6 2 2_květen 2016" xfId="901"/>
    <cellStyle name="40 % – Zvýraznění6 3" xfId="92"/>
    <cellStyle name="40 % – Zvýraznění6 3 2" xfId="93"/>
    <cellStyle name="40 % – Zvýraznění6 4" xfId="94"/>
    <cellStyle name="40 % – Zvýraznění6 4 2" xfId="95"/>
    <cellStyle name="40 % – Zvýraznění6 4 3" xfId="784"/>
    <cellStyle name="40% - Accent1" xfId="1114"/>
    <cellStyle name="40% - Accent2" xfId="1115"/>
    <cellStyle name="40% - Accent3" xfId="1116"/>
    <cellStyle name="40% - Accent4" xfId="1117"/>
    <cellStyle name="40% - Accent5" xfId="1118"/>
    <cellStyle name="40% - Accent6" xfId="1119"/>
    <cellStyle name="60 % – Zvýraznění1 2" xfId="96"/>
    <cellStyle name="60 % – Zvýraznění1 2 2" xfId="97"/>
    <cellStyle name="60 % – Zvýraznění1 2 2 2" xfId="786"/>
    <cellStyle name="60 % – Zvýraznění1 2 2 3" xfId="785"/>
    <cellStyle name="60 % – Zvýraznění1 2 2_květen 2016" xfId="902"/>
    <cellStyle name="60 % – Zvýraznění1 3" xfId="98"/>
    <cellStyle name="60 % – Zvýraznění1 4" xfId="99"/>
    <cellStyle name="60 % – Zvýraznění1 4 2" xfId="787"/>
    <cellStyle name="60 % – Zvýraznění2 2" xfId="100"/>
    <cellStyle name="60 % – Zvýraznění2 2 2" xfId="101"/>
    <cellStyle name="60 % – Zvýraznění2 2 2 2" xfId="789"/>
    <cellStyle name="60 % – Zvýraznění2 2 2 3" xfId="788"/>
    <cellStyle name="60 % – Zvýraznění2 2 2_květen 2016" xfId="903"/>
    <cellStyle name="60 % – Zvýraznění2 3" xfId="102"/>
    <cellStyle name="60 % – Zvýraznění2 4" xfId="103"/>
    <cellStyle name="60 % – Zvýraznění2 4 2" xfId="790"/>
    <cellStyle name="60 % – Zvýraznění3 2" xfId="104"/>
    <cellStyle name="60 % – Zvýraznění3 2 2" xfId="105"/>
    <cellStyle name="60 % – Zvýraznění3 2 2 2" xfId="792"/>
    <cellStyle name="60 % – Zvýraznění3 2 2 3" xfId="791"/>
    <cellStyle name="60 % – Zvýraznění3 2 2_květen 2016" xfId="904"/>
    <cellStyle name="60 % – Zvýraznění3 3" xfId="106"/>
    <cellStyle name="60 % – Zvýraznění3 4" xfId="107"/>
    <cellStyle name="60 % – Zvýraznění3 4 2" xfId="793"/>
    <cellStyle name="60 % – Zvýraznění4 2" xfId="108"/>
    <cellStyle name="60 % – Zvýraznění4 2 2" xfId="109"/>
    <cellStyle name="60 % – Zvýraznění4 2 2 2" xfId="795"/>
    <cellStyle name="60 % – Zvýraznění4 2 2 3" xfId="794"/>
    <cellStyle name="60 % – Zvýraznění4 2 2_květen 2016" xfId="905"/>
    <cellStyle name="60 % – Zvýraznění4 3" xfId="110"/>
    <cellStyle name="60 % – Zvýraznění4 4" xfId="111"/>
    <cellStyle name="60 % – Zvýraznění4 4 2" xfId="796"/>
    <cellStyle name="60 % – Zvýraznění5 2" xfId="112"/>
    <cellStyle name="60 % – Zvýraznění5 2 2" xfId="113"/>
    <cellStyle name="60 % – Zvýraznění5 2 2 2" xfId="798"/>
    <cellStyle name="60 % – Zvýraznění5 2 2 3" xfId="797"/>
    <cellStyle name="60 % – Zvýraznění5 2 2_květen 2016" xfId="906"/>
    <cellStyle name="60 % – Zvýraznění5 3" xfId="114"/>
    <cellStyle name="60 % – Zvýraznění5 4" xfId="115"/>
    <cellStyle name="60 % – Zvýraznění5 4 2" xfId="799"/>
    <cellStyle name="60 % – Zvýraznění6 2" xfId="116"/>
    <cellStyle name="60 % – Zvýraznění6 2 2" xfId="117"/>
    <cellStyle name="60 % – Zvýraznění6 2 2 2" xfId="801"/>
    <cellStyle name="60 % – Zvýraznění6 2 2 3" xfId="800"/>
    <cellStyle name="60 % – Zvýraznění6 2 2_květen 2016" xfId="907"/>
    <cellStyle name="60 % – Zvýraznění6 3" xfId="118"/>
    <cellStyle name="60 % – Zvýraznění6 4" xfId="119"/>
    <cellStyle name="60 % – Zvýraznění6 4 2" xfId="802"/>
    <cellStyle name="60% - Accent1" xfId="1120"/>
    <cellStyle name="60% - Accent2" xfId="1121"/>
    <cellStyle name="60% - Accent3" xfId="1122"/>
    <cellStyle name="60% - Accent4" xfId="1123"/>
    <cellStyle name="60% - Accent5" xfId="1124"/>
    <cellStyle name="60% - Accent6" xfId="1125"/>
    <cellStyle name="Accent1" xfId="1126"/>
    <cellStyle name="Accent2" xfId="1127"/>
    <cellStyle name="Accent3" xfId="1128"/>
    <cellStyle name="Accent4" xfId="1129"/>
    <cellStyle name="Accent5" xfId="1130"/>
    <cellStyle name="Accent6" xfId="1131"/>
    <cellStyle name="Bad" xfId="1132"/>
    <cellStyle name="BoldStyle" xfId="120"/>
    <cellStyle name="BoldStyle 2" xfId="121"/>
    <cellStyle name="BoldStyle_Dotace - KHK 2014" xfId="122"/>
    <cellStyle name="BorderStyle" xfId="123"/>
    <cellStyle name="BorderStyle 2" xfId="124"/>
    <cellStyle name="BorderStyle 2 2" xfId="125"/>
    <cellStyle name="BorderStyle 3" xfId="126"/>
    <cellStyle name="Calculation" xfId="1133"/>
    <cellStyle name="Celkem 2" xfId="127"/>
    <cellStyle name="Celkem 2 2" xfId="128"/>
    <cellStyle name="Celkem 2 2 2" xfId="804"/>
    <cellStyle name="Celkem 2 2 3" xfId="803"/>
    <cellStyle name="Celkem 2 2_květen 2016" xfId="908"/>
    <cellStyle name="Celkem 3" xfId="129"/>
    <cellStyle name="Celkem 4" xfId="130"/>
    <cellStyle name="Celkem 4 2" xfId="805"/>
    <cellStyle name="ColorStyle" xfId="131"/>
    <cellStyle name="ColorStyle 2" xfId="132"/>
    <cellStyle name="ColorStyle 3" xfId="133"/>
    <cellStyle name="ColorStyle_Dotace - KHK 2014" xfId="134"/>
    <cellStyle name="Čárka" xfId="1150" builtinId="3"/>
    <cellStyle name="Čárka 2" xfId="135"/>
    <cellStyle name="Čárka 2 2" xfId="1107"/>
    <cellStyle name="Čárka 3" xfId="1105"/>
    <cellStyle name="Čárka 3 2" xfId="1153"/>
    <cellStyle name="Explanatory Text" xfId="1134"/>
    <cellStyle name="Good" xfId="1135"/>
    <cellStyle name="HeaderStyle" xfId="136"/>
    <cellStyle name="HeaderStyle 2" xfId="137"/>
    <cellStyle name="HeaderStyle 3" xfId="138"/>
    <cellStyle name="HeaderStyle_Dotace - KHK 2014" xfId="139"/>
    <cellStyle name="Heading 1" xfId="1136"/>
    <cellStyle name="Heading 2" xfId="1137"/>
    <cellStyle name="Heading 3" xfId="1138"/>
    <cellStyle name="Heading 4" xfId="1139"/>
    <cellStyle name="Hypertextový odkaz 2" xfId="140"/>
    <cellStyle name="Check Cell" xfId="1140"/>
    <cellStyle name="Chybně 2" xfId="141"/>
    <cellStyle name="Chybně 2 2" xfId="142"/>
    <cellStyle name="Chybně 2 2 2" xfId="807"/>
    <cellStyle name="Chybně 2 2 3" xfId="806"/>
    <cellStyle name="Chybně 2 2_květen 2016" xfId="909"/>
    <cellStyle name="Chybně 3" xfId="143"/>
    <cellStyle name="Chybně 4" xfId="144"/>
    <cellStyle name="Chybně 4 2" xfId="808"/>
    <cellStyle name="Input" xfId="1141"/>
    <cellStyle name="Kontrolní buňka 2" xfId="145"/>
    <cellStyle name="Kontrolní buňka 2 2" xfId="146"/>
    <cellStyle name="Kontrolní buňka 2 2 2" xfId="810"/>
    <cellStyle name="Kontrolní buňka 2 2 3" xfId="809"/>
    <cellStyle name="Kontrolní buňka 2 2_květen 2016" xfId="910"/>
    <cellStyle name="Kontrolní buňka 3" xfId="147"/>
    <cellStyle name="Kontrolní buňka 4" xfId="148"/>
    <cellStyle name="Kontrolní buňka 4 2" xfId="811"/>
    <cellStyle name="LineColorStyle" xfId="149"/>
    <cellStyle name="LineColorStyle 2" xfId="150"/>
    <cellStyle name="LineColorStyle 3" xfId="151"/>
    <cellStyle name="LineColorStyle_Dotace - KHK 2014" xfId="152"/>
    <cellStyle name="Linked Cell" xfId="1142"/>
    <cellStyle name="Měna 2" xfId="1152"/>
    <cellStyle name="Nadpis 1 2" xfId="153"/>
    <cellStyle name="Nadpis 1 2 2" xfId="154"/>
    <cellStyle name="Nadpis 1 2 2 2" xfId="813"/>
    <cellStyle name="Nadpis 1 2 2 3" xfId="812"/>
    <cellStyle name="Nadpis 1 2 2_květen 2016" xfId="911"/>
    <cellStyle name="Nadpis 1 3" xfId="155"/>
    <cellStyle name="Nadpis 1 4" xfId="156"/>
    <cellStyle name="Nadpis 1 4 2" xfId="814"/>
    <cellStyle name="Nadpis 2 2" xfId="157"/>
    <cellStyle name="Nadpis 2 2 2" xfId="158"/>
    <cellStyle name="Nadpis 2 2 2 2" xfId="816"/>
    <cellStyle name="Nadpis 2 2 2 3" xfId="815"/>
    <cellStyle name="Nadpis 2 2 2_květen 2016" xfId="912"/>
    <cellStyle name="Nadpis 2 3" xfId="159"/>
    <cellStyle name="Nadpis 2 4" xfId="160"/>
    <cellStyle name="Nadpis 2 4 2" xfId="817"/>
    <cellStyle name="Nadpis 3 2" xfId="161"/>
    <cellStyle name="Nadpis 3 2 2" xfId="162"/>
    <cellStyle name="Nadpis 3 2 2 2" xfId="819"/>
    <cellStyle name="Nadpis 3 2 2 3" xfId="818"/>
    <cellStyle name="Nadpis 3 2 2_květen 2016" xfId="913"/>
    <cellStyle name="Nadpis 3 3" xfId="163"/>
    <cellStyle name="Nadpis 3 4" xfId="164"/>
    <cellStyle name="Nadpis 3 4 2" xfId="820"/>
    <cellStyle name="Nadpis 4 2" xfId="165"/>
    <cellStyle name="Nadpis 4 2 2" xfId="166"/>
    <cellStyle name="Nadpis 4 2 2 2" xfId="822"/>
    <cellStyle name="Nadpis 4 2 2 3" xfId="821"/>
    <cellStyle name="Nadpis 4 2 2_květen 2016" xfId="914"/>
    <cellStyle name="Nadpis 4 3" xfId="167"/>
    <cellStyle name="Nadpis 4 4" xfId="168"/>
    <cellStyle name="Nadpis 4 4 2" xfId="823"/>
    <cellStyle name="Název 2" xfId="169"/>
    <cellStyle name="Název 2 2" xfId="170"/>
    <cellStyle name="Název 2 2 2" xfId="825"/>
    <cellStyle name="Název 2 2 3" xfId="824"/>
    <cellStyle name="Název 2 2_květen 2016" xfId="915"/>
    <cellStyle name="Název 3" xfId="171"/>
    <cellStyle name="Název 4" xfId="172"/>
    <cellStyle name="Název 4 2" xfId="826"/>
    <cellStyle name="Neutral" xfId="1143"/>
    <cellStyle name="Neutrální 2" xfId="173"/>
    <cellStyle name="Neutrální 2 2" xfId="174"/>
    <cellStyle name="Neutrální 2 2 2" xfId="828"/>
    <cellStyle name="Neutrální 2 2 3" xfId="827"/>
    <cellStyle name="Neutrální 2 2_květen 2016" xfId="916"/>
    <cellStyle name="Neutrální 3" xfId="175"/>
    <cellStyle name="Neutrální 4" xfId="176"/>
    <cellStyle name="Neutrální 4 2" xfId="829"/>
    <cellStyle name="Normal_Sheet1" xfId="1149"/>
    <cellStyle name="Normalni" xfId="1066"/>
    <cellStyle name="Normální" xfId="0" builtinId="0"/>
    <cellStyle name="Normální 10" xfId="11"/>
    <cellStyle name="Normální 10 2" xfId="177"/>
    <cellStyle name="Normální 10 2 2" xfId="178"/>
    <cellStyle name="Normální 10 2 2 2" xfId="179"/>
    <cellStyle name="Normální 10 2 2 2 2" xfId="180"/>
    <cellStyle name="Normální 10 2 2 2 2 2" xfId="181"/>
    <cellStyle name="Normální 10 2 2 2 2 2 2" xfId="182"/>
    <cellStyle name="Normální 10 2 2 2 2 3" xfId="183"/>
    <cellStyle name="Normální 10 2 2 2 3" xfId="184"/>
    <cellStyle name="Normální 10 2 2 2 3 2" xfId="185"/>
    <cellStyle name="Normální 10 2 2 2 4" xfId="186"/>
    <cellStyle name="Normální 10 2 2 3" xfId="187"/>
    <cellStyle name="Normální 10 2 2 3 2" xfId="188"/>
    <cellStyle name="Normální 10 2 2 3 2 2" xfId="189"/>
    <cellStyle name="Normální 10 2 2 3 3" xfId="190"/>
    <cellStyle name="Normální 10 2 2 4" xfId="191"/>
    <cellStyle name="Normální 10 2 2 4 2" xfId="192"/>
    <cellStyle name="Normální 10 2 2 5" xfId="193"/>
    <cellStyle name="Normální 10 2 3" xfId="194"/>
    <cellStyle name="Normální 10 2 3 2" xfId="195"/>
    <cellStyle name="Normální 10 2 4" xfId="196"/>
    <cellStyle name="Normální 10 2 4 2" xfId="197"/>
    <cellStyle name="Normální 10 2 5" xfId="198"/>
    <cellStyle name="Normální 10 2 5 2" xfId="199"/>
    <cellStyle name="Normální 10 2 6" xfId="200"/>
    <cellStyle name="Normální 10 2 6 2" xfId="946"/>
    <cellStyle name="Normální 10 2 7" xfId="201"/>
    <cellStyle name="Normální 10 2_duben_2016" xfId="202"/>
    <cellStyle name="Normální 10 3" xfId="203"/>
    <cellStyle name="Normální 10 3 2" xfId="204"/>
    <cellStyle name="normální 10 3 2 2" xfId="947"/>
    <cellStyle name="normální 10 3 3" xfId="205"/>
    <cellStyle name="normální 10 3 4" xfId="206"/>
    <cellStyle name="normální 10 3 5" xfId="207"/>
    <cellStyle name="normální 10 3 6" xfId="208"/>
    <cellStyle name="normální 10 3 7" xfId="209"/>
    <cellStyle name="normální 10 3 8" xfId="210"/>
    <cellStyle name="normální 10 3 9" xfId="211"/>
    <cellStyle name="Normální 10 4" xfId="212"/>
    <cellStyle name="normální 10 4 10" xfId="213"/>
    <cellStyle name="Normální 10 4 2" xfId="214"/>
    <cellStyle name="Normální 10 4 2 2" xfId="215"/>
    <cellStyle name="Normální 10 4 3" xfId="216"/>
    <cellStyle name="normální 10 4 3 2" xfId="960"/>
    <cellStyle name="normální 10 4 4" xfId="217"/>
    <cellStyle name="normální 10 4 5" xfId="218"/>
    <cellStyle name="normální 10 4 6" xfId="219"/>
    <cellStyle name="normální 10 4 7" xfId="220"/>
    <cellStyle name="normální 10 4 8" xfId="221"/>
    <cellStyle name="normální 10 4 9" xfId="222"/>
    <cellStyle name="normální 10 4_květen 2016" xfId="917"/>
    <cellStyle name="Normální 10 5" xfId="223"/>
    <cellStyle name="Normální 10 5 2" xfId="224"/>
    <cellStyle name="normální 10 5 2 2" xfId="961"/>
    <cellStyle name="normální 10 5 3" xfId="225"/>
    <cellStyle name="Normální 10 5 3 2" xfId="988"/>
    <cellStyle name="normální 10 5 4" xfId="226"/>
    <cellStyle name="normální 10 5 5" xfId="227"/>
    <cellStyle name="normální 10 5 6" xfId="228"/>
    <cellStyle name="normální 10 5 7" xfId="229"/>
    <cellStyle name="normální 10 5 8" xfId="230"/>
    <cellStyle name="normální 10 5 9" xfId="231"/>
    <cellStyle name="Normální 10 6" xfId="232"/>
    <cellStyle name="Normální 10 6 2" xfId="233"/>
    <cellStyle name="normální 10 6 2 2" xfId="962"/>
    <cellStyle name="normální 10 6 3" xfId="234"/>
    <cellStyle name="normální 10 6 4" xfId="235"/>
    <cellStyle name="normální 10 6 5" xfId="236"/>
    <cellStyle name="normální 10 6 6" xfId="237"/>
    <cellStyle name="normální 10 6 7" xfId="238"/>
    <cellStyle name="normální 10 6 8" xfId="239"/>
    <cellStyle name="normální 10 6 9" xfId="240"/>
    <cellStyle name="Normální 10 7" xfId="241"/>
    <cellStyle name="Normální 10 7 2" xfId="242"/>
    <cellStyle name="normální 10 7 2 2" xfId="963"/>
    <cellStyle name="normální 10 7 3" xfId="243"/>
    <cellStyle name="normální 10 7 4" xfId="244"/>
    <cellStyle name="normální 10 7 5" xfId="245"/>
    <cellStyle name="normální 10 7 6" xfId="246"/>
    <cellStyle name="normální 10 7 7" xfId="247"/>
    <cellStyle name="normální 10 7 8" xfId="248"/>
    <cellStyle name="normální 10 7 9" xfId="249"/>
    <cellStyle name="Normální 10 8" xfId="250"/>
    <cellStyle name="Normální 10 8 2" xfId="251"/>
    <cellStyle name="normální 10 8 2 2" xfId="964"/>
    <cellStyle name="normální 10 8 3" xfId="252"/>
    <cellStyle name="normální 10 8 4" xfId="253"/>
    <cellStyle name="normální 10 8 5" xfId="254"/>
    <cellStyle name="normální 10 8 6" xfId="255"/>
    <cellStyle name="normální 10 8 7" xfId="256"/>
    <cellStyle name="normální 10 8 8" xfId="257"/>
    <cellStyle name="normální 10 8 9" xfId="258"/>
    <cellStyle name="Normální 10 9" xfId="259"/>
    <cellStyle name="Normální 10_ICOM - JŘ a oběhy ke 4 10 " xfId="260"/>
    <cellStyle name="normální 11" xfId="261"/>
    <cellStyle name="Normální 11 10" xfId="262"/>
    <cellStyle name="Normální 11 2" xfId="263"/>
    <cellStyle name="Normální 11 2 2" xfId="264"/>
    <cellStyle name="Normální 11 2 2 2" xfId="265"/>
    <cellStyle name="Normální 11 2 3" xfId="266"/>
    <cellStyle name="normální 11 3" xfId="267"/>
    <cellStyle name="Normální 11 3 2" xfId="969"/>
    <cellStyle name="Normální 11 4" xfId="268"/>
    <cellStyle name="normální 11 4 2" xfId="989"/>
    <cellStyle name="Normální 11 5" xfId="269"/>
    <cellStyle name="Normální 11 5 2" xfId="1017"/>
    <cellStyle name="Normální 11 6" xfId="270"/>
    <cellStyle name="Normální 11 6 2" xfId="1039"/>
    <cellStyle name="Normální 11 7" xfId="271"/>
    <cellStyle name="Normální 11 7 2" xfId="1052"/>
    <cellStyle name="Normální 11 8" xfId="272"/>
    <cellStyle name="Normální 11 9" xfId="273"/>
    <cellStyle name="Normální 11_květen 2016" xfId="918"/>
    <cellStyle name="normální 12" xfId="274"/>
    <cellStyle name="normální 12 2" xfId="275"/>
    <cellStyle name="normální 12 2 2" xfId="276"/>
    <cellStyle name="normální 12 2 2 2" xfId="277"/>
    <cellStyle name="normální 12 2 3" xfId="278"/>
    <cellStyle name="normální 12 3" xfId="279"/>
    <cellStyle name="Normální 12 3 2" xfId="970"/>
    <cellStyle name="Normální 12 4" xfId="280"/>
    <cellStyle name="normální 12 4 2" xfId="990"/>
    <cellStyle name="Normální 12 5" xfId="281"/>
    <cellStyle name="Normální 12 5 2" xfId="1018"/>
    <cellStyle name="Normální 12 6" xfId="282"/>
    <cellStyle name="Normální 12 6 2" xfId="1040"/>
    <cellStyle name="Normální 12 7" xfId="283"/>
    <cellStyle name="Normální 12 7 2" xfId="1053"/>
    <cellStyle name="Normální 12 8" xfId="284"/>
    <cellStyle name="Normální 12_květen 2016" xfId="919"/>
    <cellStyle name="normální 13" xfId="285"/>
    <cellStyle name="normální 13 2" xfId="286"/>
    <cellStyle name="Normální 13 2 2" xfId="971"/>
    <cellStyle name="normální 13 3" xfId="991"/>
    <cellStyle name="Normální 13 4" xfId="1019"/>
    <cellStyle name="Normální 13 5" xfId="1041"/>
    <cellStyle name="Normální 13 6" xfId="1054"/>
    <cellStyle name="normální 14" xfId="287"/>
    <cellStyle name="normální 14 2" xfId="288"/>
    <cellStyle name="normální 14 2 2" xfId="289"/>
    <cellStyle name="normální 14 3" xfId="290"/>
    <cellStyle name="Normální 14 3 2" xfId="972"/>
    <cellStyle name="normální 14 4" xfId="992"/>
    <cellStyle name="Normální 14 5" xfId="1020"/>
    <cellStyle name="Normální 14 6" xfId="1042"/>
    <cellStyle name="Normální 14 7" xfId="1055"/>
    <cellStyle name="normální 14_Novohradsko SY Kamil new" xfId="291"/>
    <cellStyle name="normální 15" xfId="292"/>
    <cellStyle name="normální 15 2" xfId="293"/>
    <cellStyle name="normální 15 2 2" xfId="294"/>
    <cellStyle name="normální 15 3" xfId="295"/>
    <cellStyle name="Normální 15 3 2" xfId="973"/>
    <cellStyle name="normální 15 4" xfId="993"/>
    <cellStyle name="Normální 15 5" xfId="1021"/>
    <cellStyle name="Normální 15 6" xfId="1043"/>
    <cellStyle name="Normální 15 7" xfId="1056"/>
    <cellStyle name="normální 15_Novohradsko SY Kamil new" xfId="296"/>
    <cellStyle name="normální 16" xfId="297"/>
    <cellStyle name="normální 16 2" xfId="298"/>
    <cellStyle name="normální 16 2 2" xfId="299"/>
    <cellStyle name="normální 16 2 2 2" xfId="300"/>
    <cellStyle name="normální 16 2 3" xfId="301"/>
    <cellStyle name="normální 16 3" xfId="302"/>
    <cellStyle name="Normální 16 3 2" xfId="974"/>
    <cellStyle name="normální 16 4" xfId="994"/>
    <cellStyle name="Normální 16 5" xfId="1022"/>
    <cellStyle name="Normální 16 6" xfId="1044"/>
    <cellStyle name="Normální 16 7" xfId="1057"/>
    <cellStyle name="normální 17" xfId="303"/>
    <cellStyle name="normální 17 2" xfId="304"/>
    <cellStyle name="normální 17 2 2" xfId="305"/>
    <cellStyle name="normální 17 2 2 2" xfId="306"/>
    <cellStyle name="normální 17 2 3" xfId="307"/>
    <cellStyle name="normální 17 3" xfId="308"/>
    <cellStyle name="normální 17 3 2" xfId="309"/>
    <cellStyle name="normální 17 4" xfId="310"/>
    <cellStyle name="Normální 17 4 2" xfId="975"/>
    <cellStyle name="normální 17 5" xfId="995"/>
    <cellStyle name="Normální 17 6" xfId="1023"/>
    <cellStyle name="Normální 17 7" xfId="1045"/>
    <cellStyle name="Normální 17 8" xfId="1058"/>
    <cellStyle name="normální 18" xfId="311"/>
    <cellStyle name="Normální 18 2" xfId="312"/>
    <cellStyle name="Normální 18 2 2" xfId="313"/>
    <cellStyle name="Normální 18 3" xfId="314"/>
    <cellStyle name="Normální 18 3 2" xfId="315"/>
    <cellStyle name="normální 18 4" xfId="316"/>
    <cellStyle name="Normální 18 5" xfId="1024"/>
    <cellStyle name="Normální 18 6" xfId="1046"/>
    <cellStyle name="Normální 18 7" xfId="1059"/>
    <cellStyle name="Normální 19" xfId="317"/>
    <cellStyle name="normální 19 2" xfId="318"/>
    <cellStyle name="normální 19 2 2" xfId="319"/>
    <cellStyle name="normální 19 2 2 2" xfId="320"/>
    <cellStyle name="normální 19 2 3" xfId="321"/>
    <cellStyle name="normální 19 2 3 2" xfId="322"/>
    <cellStyle name="normální 19 2 4" xfId="323"/>
    <cellStyle name="normální 19 2 4 2" xfId="324"/>
    <cellStyle name="normální 19 2 4 2 2" xfId="325"/>
    <cellStyle name="normální 19 2 4 3" xfId="326"/>
    <cellStyle name="normální 19 2 5" xfId="327"/>
    <cellStyle name="normální 19 3" xfId="328"/>
    <cellStyle name="normální 19 3 2" xfId="329"/>
    <cellStyle name="Normální 19 4" xfId="330"/>
    <cellStyle name="Normální 19 5" xfId="1025"/>
    <cellStyle name="Normální 19 6" xfId="1047"/>
    <cellStyle name="Normální 19 7" xfId="1060"/>
    <cellStyle name="Normální 2" xfId="1"/>
    <cellStyle name="normální 2 10" xfId="331"/>
    <cellStyle name="normální 2 10 2" xfId="332"/>
    <cellStyle name="normální 2 10 3" xfId="830"/>
    <cellStyle name="normální 2 10_Dotace - KHK 2014" xfId="333"/>
    <cellStyle name="Normální 2 11" xfId="1065"/>
    <cellStyle name="Normální 2 12" xfId="1070"/>
    <cellStyle name="Normální 2 13" xfId="1072"/>
    <cellStyle name="Normální 2 14" xfId="1074"/>
    <cellStyle name="Normální 2 15" xfId="1076"/>
    <cellStyle name="Normální 2 16" xfId="1078"/>
    <cellStyle name="Normální 2 17" xfId="1080"/>
    <cellStyle name="normální 2 18" xfId="3"/>
    <cellStyle name="normální 2 2" xfId="334"/>
    <cellStyle name="normální 2 2 2" xfId="335"/>
    <cellStyle name="normální 2 2 2 2" xfId="336"/>
    <cellStyle name="normální 2 2 2 2 2" xfId="337"/>
    <cellStyle name="normální 2 2 2 3" xfId="338"/>
    <cellStyle name="normální 2 2 3" xfId="339"/>
    <cellStyle name="normální 2 2 4" xfId="996"/>
    <cellStyle name="Normální 2 2 5" xfId="1010"/>
    <cellStyle name="Normální 2 2 6" xfId="1034"/>
    <cellStyle name="Normální 2 2 7" xfId="1051"/>
    <cellStyle name="Normální 2 2_květen 2016" xfId="920"/>
    <cellStyle name="normální 2 3" xfId="340"/>
    <cellStyle name="Normální 2 3 10" xfId="341"/>
    <cellStyle name="normální 2 3 2" xfId="342"/>
    <cellStyle name="normální 2 3 2 2" xfId="343"/>
    <cellStyle name="normální 2 3 2 2 2" xfId="344"/>
    <cellStyle name="normální 2 3 2 3" xfId="345"/>
    <cellStyle name="normální 2 3 2 3 2" xfId="346"/>
    <cellStyle name="normální 2 3 2 4" xfId="347"/>
    <cellStyle name="normální 2 3 3" xfId="348"/>
    <cellStyle name="normální 2 3 3 2" xfId="349"/>
    <cellStyle name="normální 2 3 4" xfId="350"/>
    <cellStyle name="normální 2 3 4 2" xfId="351"/>
    <cellStyle name="normální 2 3 5" xfId="352"/>
    <cellStyle name="normální 2 3 5 2" xfId="353"/>
    <cellStyle name="normální 2 3 6" xfId="354"/>
    <cellStyle name="Normální 2 3 6 2" xfId="948"/>
    <cellStyle name="Normální 2 3 7" xfId="355"/>
    <cellStyle name="Normální 2 3 8" xfId="356"/>
    <cellStyle name="Normální 2 3 9" xfId="357"/>
    <cellStyle name="Normální 2 3_květen 2016" xfId="921"/>
    <cellStyle name="normální 2 4" xfId="358"/>
    <cellStyle name="Normální 2 4 10" xfId="359"/>
    <cellStyle name="normální 2 4 2" xfId="360"/>
    <cellStyle name="normální 2 4 2 2" xfId="361"/>
    <cellStyle name="normální 2 4 3" xfId="362"/>
    <cellStyle name="Normální 2 4 3 2" xfId="949"/>
    <cellStyle name="Normální 2 4 4" xfId="363"/>
    <cellStyle name="Normální 2 4 5" xfId="364"/>
    <cellStyle name="Normální 2 4 6" xfId="365"/>
    <cellStyle name="Normální 2 4 7" xfId="366"/>
    <cellStyle name="Normální 2 4 8" xfId="367"/>
    <cellStyle name="Normální 2 4 9" xfId="368"/>
    <cellStyle name="Normální 2 4_květen 2016" xfId="922"/>
    <cellStyle name="normální 2 5" xfId="369"/>
    <cellStyle name="normální 2 5 2" xfId="370"/>
    <cellStyle name="normální 2 5 2 2" xfId="950"/>
    <cellStyle name="normální 2 5 3" xfId="371"/>
    <cellStyle name="normální 2 6" xfId="372"/>
    <cellStyle name="normální 2 6 2" xfId="373"/>
    <cellStyle name="normální 2 6 2 2" xfId="951"/>
    <cellStyle name="normální 2 6 3" xfId="374"/>
    <cellStyle name="normální 2 7" xfId="375"/>
    <cellStyle name="normální 2 7 2" xfId="376"/>
    <cellStyle name="normální 2 7 2 2" xfId="952"/>
    <cellStyle name="normální 2 7 3" xfId="377"/>
    <cellStyle name="normální 2 8" xfId="378"/>
    <cellStyle name="normální 2 8 2" xfId="379"/>
    <cellStyle name="normální 2 8 2 2" xfId="953"/>
    <cellStyle name="normální 2 8 3" xfId="380"/>
    <cellStyle name="normální 2 9" xfId="381"/>
    <cellStyle name="normální 2 9 2" xfId="382"/>
    <cellStyle name="normální 2 9 2 2" xfId="954"/>
    <cellStyle name="normální 2 9 3" xfId="383"/>
    <cellStyle name="normální 2_LEDEN 2014" xfId="831"/>
    <cellStyle name="Normální 20" xfId="384"/>
    <cellStyle name="normální 20 2" xfId="385"/>
    <cellStyle name="normální 20 2 2" xfId="386"/>
    <cellStyle name="normální 20 3" xfId="387"/>
    <cellStyle name="normální 20 3 2" xfId="388"/>
    <cellStyle name="Normální 20 4" xfId="389"/>
    <cellStyle name="Normální 20 5" xfId="1026"/>
    <cellStyle name="Normální 20 6" xfId="1048"/>
    <cellStyle name="Normální 20 7" xfId="1061"/>
    <cellStyle name="normální 21" xfId="390"/>
    <cellStyle name="normální 21 2" xfId="391"/>
    <cellStyle name="Normální 21 3" xfId="1027"/>
    <cellStyle name="Normální 21 4" xfId="1049"/>
    <cellStyle name="Normální 21 5" xfId="1062"/>
    <cellStyle name="Normální 22" xfId="392"/>
    <cellStyle name="normální 22 2" xfId="393"/>
    <cellStyle name="normální 22 2 2" xfId="394"/>
    <cellStyle name="normální 22 3" xfId="395"/>
    <cellStyle name="normální 22 3 2" xfId="396"/>
    <cellStyle name="normální 22 4" xfId="397"/>
    <cellStyle name="normální 22 4 2" xfId="398"/>
    <cellStyle name="normální 22 5" xfId="399"/>
    <cellStyle name="normální 22 5 2" xfId="400"/>
    <cellStyle name="Normální 22 6" xfId="401"/>
    <cellStyle name="Normální 22 7" xfId="1028"/>
    <cellStyle name="Normální 22 8" xfId="1050"/>
    <cellStyle name="Normální 22 9" xfId="1063"/>
    <cellStyle name="Normální 23" xfId="402"/>
    <cellStyle name="Normální 23 2" xfId="403"/>
    <cellStyle name="Normální 23 3" xfId="1029"/>
    <cellStyle name="Normální 24" xfId="404"/>
    <cellStyle name="Normální 24 2" xfId="405"/>
    <cellStyle name="Normální 24 2 2" xfId="406"/>
    <cellStyle name="Normální 24 3" xfId="407"/>
    <cellStyle name="Normální 24 4" xfId="1030"/>
    <cellStyle name="Normální 25" xfId="408"/>
    <cellStyle name="Normální 25 2" xfId="409"/>
    <cellStyle name="Normální 25 2 2" xfId="410"/>
    <cellStyle name="Normální 25 3" xfId="411"/>
    <cellStyle name="Normální 25 4" xfId="1031"/>
    <cellStyle name="Normální 26" xfId="412"/>
    <cellStyle name="Normální 26 2" xfId="413"/>
    <cellStyle name="Normální 26 3" xfId="1032"/>
    <cellStyle name="Normální 27" xfId="414"/>
    <cellStyle name="Normální 27 2" xfId="415"/>
    <cellStyle name="Normální 27 3" xfId="1033"/>
    <cellStyle name="Normální 28" xfId="416"/>
    <cellStyle name="Normální 28 2" xfId="417"/>
    <cellStyle name="Normální 29" xfId="418"/>
    <cellStyle name="Normální 29 2" xfId="419"/>
    <cellStyle name="normální 3" xfId="4"/>
    <cellStyle name="Normální 3 10" xfId="420"/>
    <cellStyle name="Normální 3 11" xfId="1011"/>
    <cellStyle name="Normální 3 12" xfId="1037"/>
    <cellStyle name="Normální 3 13" xfId="1036"/>
    <cellStyle name="normální 3 14" xfId="832"/>
    <cellStyle name="Normální 3 15" xfId="1106"/>
    <cellStyle name="normální 3 2" xfId="421"/>
    <cellStyle name="normální 3 2 2" xfId="422"/>
    <cellStyle name="normální 3 2 2 2" xfId="423"/>
    <cellStyle name="normální 3 2 3" xfId="424"/>
    <cellStyle name="normální 3 2 3 2" xfId="425"/>
    <cellStyle name="normální 3 2 4" xfId="426"/>
    <cellStyle name="normální 3 2 5" xfId="997"/>
    <cellStyle name="Normální 3 2 6" xfId="1012"/>
    <cellStyle name="Normální 3 2 7" xfId="1038"/>
    <cellStyle name="Normální 3 2 8" xfId="1035"/>
    <cellStyle name="Normální 3 2_květen 2016" xfId="924"/>
    <cellStyle name="normální 3 3" xfId="427"/>
    <cellStyle name="normální 3 3 10" xfId="428"/>
    <cellStyle name="normální 3 3 2" xfId="429"/>
    <cellStyle name="normální 3 3 2 2" xfId="430"/>
    <cellStyle name="Normální 3 3 3" xfId="431"/>
    <cellStyle name="Normální 3 3 3 2" xfId="432"/>
    <cellStyle name="Normální 3 3 3 2 2" xfId="433"/>
    <cellStyle name="Normální 3 3 3 3" xfId="434"/>
    <cellStyle name="normální 3 3 4" xfId="435"/>
    <cellStyle name="normální 3 3 4 2" xfId="436"/>
    <cellStyle name="normální 3 3 5" xfId="437"/>
    <cellStyle name="normální 3 3 5 2" xfId="966"/>
    <cellStyle name="normální 3 3 6" xfId="438"/>
    <cellStyle name="normální 3 3 6 2" xfId="998"/>
    <cellStyle name="normální 3 3 7" xfId="439"/>
    <cellStyle name="normální 3 3 8" xfId="440"/>
    <cellStyle name="normální 3 3 9" xfId="441"/>
    <cellStyle name="normální 3 3_květen 2016" xfId="925"/>
    <cellStyle name="normální 3 4" xfId="442"/>
    <cellStyle name="normální 3 4 2" xfId="443"/>
    <cellStyle name="normální 3 4 2 2" xfId="968"/>
    <cellStyle name="normální 3 4 3" xfId="444"/>
    <cellStyle name="normální 3 4 3 2" xfId="999"/>
    <cellStyle name="normální 3 4 4" xfId="1016"/>
    <cellStyle name="normální 3 5" xfId="445"/>
    <cellStyle name="normální 3 5 2" xfId="446"/>
    <cellStyle name="normální 3 5 2 2" xfId="965"/>
    <cellStyle name="normální 3 5 3" xfId="447"/>
    <cellStyle name="normální 3 5 3 2" xfId="1000"/>
    <cellStyle name="normální 3 5 4" xfId="1015"/>
    <cellStyle name="Normální 3 6" xfId="448"/>
    <cellStyle name="normální 3 6 2" xfId="449"/>
    <cellStyle name="normální 3 6 3" xfId="1001"/>
    <cellStyle name="normální 3 6_květen 2016" xfId="926"/>
    <cellStyle name="Normální 3 7" xfId="450"/>
    <cellStyle name="normální 3 7 2" xfId="834"/>
    <cellStyle name="normální 3 7 3" xfId="1002"/>
    <cellStyle name="normální 3 7 4" xfId="833"/>
    <cellStyle name="Normální 3 8" xfId="451"/>
    <cellStyle name="normální 3 8 2" xfId="835"/>
    <cellStyle name="Normální 3 9" xfId="452"/>
    <cellStyle name="Normální 3_květen 2016" xfId="923"/>
    <cellStyle name="Normální 30" xfId="453"/>
    <cellStyle name="Normální 30 2" xfId="454"/>
    <cellStyle name="Normální 31" xfId="455"/>
    <cellStyle name="Normální 31 2" xfId="456"/>
    <cellStyle name="Normální 32" xfId="457"/>
    <cellStyle name="Normální 32 2" xfId="458"/>
    <cellStyle name="Normální 32 2 2" xfId="459"/>
    <cellStyle name="Normální 32 3" xfId="460"/>
    <cellStyle name="normální 33" xfId="461"/>
    <cellStyle name="normální 33 2" xfId="462"/>
    <cellStyle name="normální 33 2 2" xfId="463"/>
    <cellStyle name="normální 33 3" xfId="464"/>
    <cellStyle name="Normální 34" xfId="465"/>
    <cellStyle name="Normální 34 2" xfId="466"/>
    <cellStyle name="Normální 35" xfId="467"/>
    <cellStyle name="Normální 35 2" xfId="468"/>
    <cellStyle name="Normální 35_Dotace - KHK 2014" xfId="469"/>
    <cellStyle name="Normální 36" xfId="470"/>
    <cellStyle name="Normální 36 2" xfId="471"/>
    <cellStyle name="Normální 36_Dotace - KHK 2014" xfId="472"/>
    <cellStyle name="Normální 37" xfId="473"/>
    <cellStyle name="Normální 37 2" xfId="474"/>
    <cellStyle name="Normální 37_Dotace - KHK 2014" xfId="475"/>
    <cellStyle name="Normální 38" xfId="476"/>
    <cellStyle name="Normální 38 2" xfId="477"/>
    <cellStyle name="Normální 38_Dotace - KHK 2014" xfId="478"/>
    <cellStyle name="Normální 39" xfId="479"/>
    <cellStyle name="Normální 39 2" xfId="480"/>
    <cellStyle name="Normální 39_Dotace - KHK 2014" xfId="481"/>
    <cellStyle name="Normální 4" xfId="5"/>
    <cellStyle name="Normální 4 10" xfId="482"/>
    <cellStyle name="normální 4 11" xfId="836"/>
    <cellStyle name="normální 4 2" xfId="483"/>
    <cellStyle name="normální 4 2 2" xfId="484"/>
    <cellStyle name="normální 4 3" xfId="485"/>
    <cellStyle name="normální 4 3 2" xfId="486"/>
    <cellStyle name="normální 4 3 2 2" xfId="487"/>
    <cellStyle name="normální 4 3 3" xfId="488"/>
    <cellStyle name="normální 4 4" xfId="489"/>
    <cellStyle name="normální 4 4 2" xfId="490"/>
    <cellStyle name="normální 4 5" xfId="491"/>
    <cellStyle name="normální 4 5 2" xfId="492"/>
    <cellStyle name="normální 4 6" xfId="493"/>
    <cellStyle name="normální 4 6 2" xfId="494"/>
    <cellStyle name="normální 4 7" xfId="495"/>
    <cellStyle name="normální 4 7 2" xfId="837"/>
    <cellStyle name="Normální 4 8" xfId="496"/>
    <cellStyle name="Normální 4 9" xfId="497"/>
    <cellStyle name="normální 4 9 2" xfId="1003"/>
    <cellStyle name="normální 4_ICOM - JŘ a oběhy ke 4 10 " xfId="498"/>
    <cellStyle name="Normální 40" xfId="499"/>
    <cellStyle name="Normální 40 2" xfId="500"/>
    <cellStyle name="Normální 40_Dotace - KHK 2014" xfId="501"/>
    <cellStyle name="Normální 41" xfId="502"/>
    <cellStyle name="Normální 41 2" xfId="503"/>
    <cellStyle name="Normální 41_Dotace - KHK 2014" xfId="504"/>
    <cellStyle name="Normální 42" xfId="505"/>
    <cellStyle name="Normální 42 2" xfId="506"/>
    <cellStyle name="Normální 42_Dotace - KHK 2014" xfId="507"/>
    <cellStyle name="Normální 43" xfId="508"/>
    <cellStyle name="Normální 43 2" xfId="509"/>
    <cellStyle name="Normální 43_Dotace - KHK 2014" xfId="510"/>
    <cellStyle name="Normální 44" xfId="511"/>
    <cellStyle name="Normální 44 2" xfId="512"/>
    <cellStyle name="Normální 44_Dotace - KHK 2014" xfId="513"/>
    <cellStyle name="Normální 45" xfId="514"/>
    <cellStyle name="Normální 45 2" xfId="515"/>
    <cellStyle name="Normální 45_Dotace - KHK 2014" xfId="516"/>
    <cellStyle name="Normální 46" xfId="517"/>
    <cellStyle name="Normální 46 2" xfId="518"/>
    <cellStyle name="Normální 46_Dotace - KHK 2014" xfId="519"/>
    <cellStyle name="Normální 47" xfId="520"/>
    <cellStyle name="Normální 47 2" xfId="521"/>
    <cellStyle name="Normální 47_Dotace - KHK 2014" xfId="522"/>
    <cellStyle name="Normální 48" xfId="523"/>
    <cellStyle name="Normální 48 2" xfId="524"/>
    <cellStyle name="Normální 48_Dotace - KHK 2014" xfId="525"/>
    <cellStyle name="Normální 49" xfId="526"/>
    <cellStyle name="Normální 49 2" xfId="527"/>
    <cellStyle name="Normální 49_Dotace - KHK 2014" xfId="528"/>
    <cellStyle name="Normální 5" xfId="6"/>
    <cellStyle name="normální 5 2" xfId="8"/>
    <cellStyle name="normální 5 2 2" xfId="529"/>
    <cellStyle name="normální 5 2 2 2" xfId="530"/>
    <cellStyle name="normální 5 2 2 2 2" xfId="531"/>
    <cellStyle name="normální 5 2 2 2 2 2" xfId="532"/>
    <cellStyle name="normální 5 2 2 2 2 2 2" xfId="533"/>
    <cellStyle name="normální 5 2 2 2 2 3" xfId="534"/>
    <cellStyle name="normální 5 2 2 2 3" xfId="535"/>
    <cellStyle name="normální 5 2 2 2 3 2" xfId="536"/>
    <cellStyle name="normální 5 2 2 2 4" xfId="537"/>
    <cellStyle name="normální 5 2 2 3" xfId="538"/>
    <cellStyle name="normální 5 2 2 3 2" xfId="539"/>
    <cellStyle name="normální 5 2 2 3 2 2" xfId="540"/>
    <cellStyle name="normální 5 2 2 3 3" xfId="541"/>
    <cellStyle name="normální 5 2 2 4" xfId="542"/>
    <cellStyle name="normální 5 2 2 4 2" xfId="543"/>
    <cellStyle name="normální 5 2 2 5" xfId="544"/>
    <cellStyle name="normální 5 2 3" xfId="545"/>
    <cellStyle name="normální 5 2 3 2" xfId="546"/>
    <cellStyle name="normální 5 2 3 2 2" xfId="547"/>
    <cellStyle name="normální 5 2 3 2 2 2" xfId="548"/>
    <cellStyle name="normální 5 2 3 2 3" xfId="549"/>
    <cellStyle name="normální 5 2 3 3" xfId="550"/>
    <cellStyle name="normální 5 2 3 3 2" xfId="551"/>
    <cellStyle name="normální 5 2 3 4" xfId="552"/>
    <cellStyle name="normální 5 2 4" xfId="553"/>
    <cellStyle name="normální 5 2 4 2" xfId="554"/>
    <cellStyle name="normální 5 2 4 2 2" xfId="555"/>
    <cellStyle name="normální 5 2 4 3" xfId="556"/>
    <cellStyle name="normální 5 2 5" xfId="557"/>
    <cellStyle name="normální 5 2 5 2" xfId="558"/>
    <cellStyle name="normální 5 2 6" xfId="559"/>
    <cellStyle name="normální 5 3" xfId="560"/>
    <cellStyle name="normální 5 3 2" xfId="561"/>
    <cellStyle name="normální 5 3 2 2" xfId="562"/>
    <cellStyle name="normální 5 3 2 2 2" xfId="563"/>
    <cellStyle name="normální 5 3 2 3" xfId="564"/>
    <cellStyle name="normální 5 3 3" xfId="565"/>
    <cellStyle name="normální 5 4" xfId="566"/>
    <cellStyle name="normální 5 4 2" xfId="567"/>
    <cellStyle name="normální 5 4 2 2" xfId="568"/>
    <cellStyle name="normální 5 4 3" xfId="569"/>
    <cellStyle name="normální 5 5" xfId="570"/>
    <cellStyle name="normální 5 5 2" xfId="571"/>
    <cellStyle name="normální 5 6" xfId="572"/>
    <cellStyle name="normální 5 6 2" xfId="955"/>
    <cellStyle name="normální 5 7" xfId="573"/>
    <cellStyle name="normální 5_(625) Plč-Jank-Sem-Lip-P  (2)" xfId="574"/>
    <cellStyle name="Normální 50" xfId="575"/>
    <cellStyle name="Normální 50 2" xfId="576"/>
    <cellStyle name="Normální 50_Dotace - KHK 2014" xfId="577"/>
    <cellStyle name="Normální 51" xfId="578"/>
    <cellStyle name="Normální 51 2" xfId="579"/>
    <cellStyle name="Normální 51_Dotace - KHK 2014" xfId="580"/>
    <cellStyle name="Normální 52" xfId="581"/>
    <cellStyle name="Normální 52 2" xfId="582"/>
    <cellStyle name="Normální 52_Dotace - KHK 2014" xfId="583"/>
    <cellStyle name="Normální 53" xfId="584"/>
    <cellStyle name="Normální 53 2" xfId="585"/>
    <cellStyle name="Normální 53_Dotace - KHK 2014" xfId="586"/>
    <cellStyle name="normální 54" xfId="587"/>
    <cellStyle name="normální 54 2" xfId="839"/>
    <cellStyle name="normální 54 3" xfId="838"/>
    <cellStyle name="normální 54_Dálkové linky, kontrola 2014" xfId="840"/>
    <cellStyle name="normální 55" xfId="588"/>
    <cellStyle name="normální 55 2" xfId="842"/>
    <cellStyle name="normální 55 3" xfId="841"/>
    <cellStyle name="normální 55_Dálkové linky, kontrola 2014" xfId="843"/>
    <cellStyle name="normální 56" xfId="589"/>
    <cellStyle name="normální 57" xfId="590"/>
    <cellStyle name="normální 57 2" xfId="844"/>
    <cellStyle name="normální 58" xfId="591"/>
    <cellStyle name="normální 58 2" xfId="845"/>
    <cellStyle name="normální 59" xfId="592"/>
    <cellStyle name="normální 59 2" xfId="846"/>
    <cellStyle name="Normální 6" xfId="7"/>
    <cellStyle name="normální 6 2" xfId="9"/>
    <cellStyle name="normální 6 2 2" xfId="593"/>
    <cellStyle name="normální 6 2 2 2" xfId="594"/>
    <cellStyle name="normální 6 2 2 2 2" xfId="595"/>
    <cellStyle name="normální 6 2 2 2 2 2" xfId="596"/>
    <cellStyle name="normální 6 2 2 2 3" xfId="597"/>
    <cellStyle name="normální 6 2 2 3" xfId="598"/>
    <cellStyle name="normální 6 2 2 3 2" xfId="599"/>
    <cellStyle name="normální 6 2 2 4" xfId="600"/>
    <cellStyle name="normální 6 2 3" xfId="601"/>
    <cellStyle name="normální 6 2 3 2" xfId="602"/>
    <cellStyle name="normální 6 2 3 2 2" xfId="603"/>
    <cellStyle name="normální 6 2 3 3" xfId="604"/>
    <cellStyle name="normální 6 2 4" xfId="605"/>
    <cellStyle name="normální 6 2 4 2" xfId="606"/>
    <cellStyle name="normální 6 2 4 2 2" xfId="607"/>
    <cellStyle name="normální 6 2 4 3" xfId="608"/>
    <cellStyle name="normální 6 2 5" xfId="609"/>
    <cellStyle name="normální 6 2 5 2" xfId="610"/>
    <cellStyle name="normální 6 2 6" xfId="611"/>
    <cellStyle name="normální 6 2 6 2" xfId="612"/>
    <cellStyle name="normální 6 2 7" xfId="613"/>
    <cellStyle name="normální 6 3" xfId="614"/>
    <cellStyle name="normální 6 3 2" xfId="615"/>
    <cellStyle name="normální 6 3 2 2" xfId="616"/>
    <cellStyle name="normální 6 3 2 2 2" xfId="617"/>
    <cellStyle name="normální 6 3 2 3" xfId="618"/>
    <cellStyle name="normální 6 3 3" xfId="619"/>
    <cellStyle name="normální 6 3 3 2" xfId="620"/>
    <cellStyle name="normální 6 3 4" xfId="621"/>
    <cellStyle name="normální 6 3 4 2" xfId="622"/>
    <cellStyle name="normální 6 3 5" xfId="623"/>
    <cellStyle name="normální 6 4" xfId="624"/>
    <cellStyle name="normální 6 4 2" xfId="625"/>
    <cellStyle name="normální 6 4 2 2" xfId="626"/>
    <cellStyle name="normální 6 4 2 2 2" xfId="627"/>
    <cellStyle name="normální 6 4 2 3" xfId="628"/>
    <cellStyle name="normální 6 4 3" xfId="629"/>
    <cellStyle name="normální 6 4 3 2" xfId="630"/>
    <cellStyle name="normální 6 4 4" xfId="631"/>
    <cellStyle name="normální 6 4 4 2" xfId="632"/>
    <cellStyle name="normální 6 4 5" xfId="633"/>
    <cellStyle name="normální 6 5" xfId="634"/>
    <cellStyle name="normální 6 5 2" xfId="635"/>
    <cellStyle name="normální 6 5 2 2" xfId="636"/>
    <cellStyle name="normální 6 5 3" xfId="637"/>
    <cellStyle name="normální 6 6" xfId="638"/>
    <cellStyle name="normální 6 6 2" xfId="639"/>
    <cellStyle name="normální 6 7" xfId="640"/>
    <cellStyle name="normální 6 7 2" xfId="641"/>
    <cellStyle name="normální 6 8" xfId="642"/>
    <cellStyle name="normální 6 8 2" xfId="956"/>
    <cellStyle name="normální 6 9" xfId="643"/>
    <cellStyle name="normální 6_ICOM - JŘ a oběhy ke 4 10 " xfId="644"/>
    <cellStyle name="normální 60" xfId="645"/>
    <cellStyle name="Normální 60 2" xfId="943"/>
    <cellStyle name="normální 61" xfId="646"/>
    <cellStyle name="Normální 61 2" xfId="944"/>
    <cellStyle name="normální 62" xfId="647"/>
    <cellStyle name="Normální 62 2" xfId="945"/>
    <cellStyle name="normální 63" xfId="648"/>
    <cellStyle name="normální 63 2" xfId="649"/>
    <cellStyle name="Normální 63 3" xfId="1009"/>
    <cellStyle name="normální 64" xfId="650"/>
    <cellStyle name="Normální 64 2" xfId="1064"/>
    <cellStyle name="Normální 65" xfId="651"/>
    <cellStyle name="Normální 65 2" xfId="1069"/>
    <cellStyle name="Normální 66" xfId="652"/>
    <cellStyle name="Normální 66 2" xfId="653"/>
    <cellStyle name="Normální 66 3" xfId="1071"/>
    <cellStyle name="Normální 67" xfId="654"/>
    <cellStyle name="Normální 67 2" xfId="1073"/>
    <cellStyle name="Normální 68" xfId="771"/>
    <cellStyle name="Normální 68 2" xfId="1075"/>
    <cellStyle name="Normální 69" xfId="1077"/>
    <cellStyle name="normální 7" xfId="10"/>
    <cellStyle name="Normální 7 10" xfId="655"/>
    <cellStyle name="Normální 7 10 2" xfId="656"/>
    <cellStyle name="normální 7 11" xfId="657"/>
    <cellStyle name="normální 7 11 2" xfId="957"/>
    <cellStyle name="normální 7 12" xfId="658"/>
    <cellStyle name="normální 7 12 2" xfId="1004"/>
    <cellStyle name="normální 7 13" xfId="659"/>
    <cellStyle name="normální 7 14" xfId="660"/>
    <cellStyle name="normální 7 15" xfId="661"/>
    <cellStyle name="normální 7 16" xfId="662"/>
    <cellStyle name="normální 7 17" xfId="663"/>
    <cellStyle name="normální 7 18" xfId="664"/>
    <cellStyle name="normální 7 2" xfId="665"/>
    <cellStyle name="normální 7 2 2" xfId="666"/>
    <cellStyle name="normální 7 2 2 2" xfId="667"/>
    <cellStyle name="normální 7 2 3" xfId="668"/>
    <cellStyle name="Normální 7 3" xfId="669"/>
    <cellStyle name="Normální 7 3 2" xfId="670"/>
    <cellStyle name="Normální 7 4" xfId="671"/>
    <cellStyle name="Normální 7 4 2" xfId="672"/>
    <cellStyle name="Normální 7 5" xfId="673"/>
    <cellStyle name="Normální 7 5 2" xfId="674"/>
    <cellStyle name="Normální 7 6" xfId="675"/>
    <cellStyle name="Normální 7 6 2" xfId="676"/>
    <cellStyle name="Normální 7 7" xfId="677"/>
    <cellStyle name="Normální 7 7 2" xfId="678"/>
    <cellStyle name="Normální 7 8" xfId="679"/>
    <cellStyle name="Normální 7 8 2" xfId="680"/>
    <cellStyle name="Normální 7 9" xfId="681"/>
    <cellStyle name="Normální 7 9 2" xfId="682"/>
    <cellStyle name="normální 7_květen 2016" xfId="927"/>
    <cellStyle name="Normální 70" xfId="1079"/>
    <cellStyle name="Normální 71" xfId="1081"/>
    <cellStyle name="Normální 72" xfId="1082"/>
    <cellStyle name="Normální 73" xfId="1083"/>
    <cellStyle name="Normální 74" xfId="1084"/>
    <cellStyle name="Normální 75" xfId="1085"/>
    <cellStyle name="Normální 76" xfId="1086"/>
    <cellStyle name="Normální 77" xfId="1087"/>
    <cellStyle name="Normální 78" xfId="1088"/>
    <cellStyle name="Normální 79" xfId="1089"/>
    <cellStyle name="normální 8" xfId="683"/>
    <cellStyle name="normální 8 2" xfId="684"/>
    <cellStyle name="normální 8 2 2" xfId="685"/>
    <cellStyle name="normální 8 3" xfId="686"/>
    <cellStyle name="normální 8 3 2" xfId="958"/>
    <cellStyle name="normální 8 4" xfId="687"/>
    <cellStyle name="normální 8 4 2" xfId="1005"/>
    <cellStyle name="normální 8 5" xfId="1013"/>
    <cellStyle name="normální 8_květen 2016" xfId="928"/>
    <cellStyle name="Normální 80" xfId="1090"/>
    <cellStyle name="Normální 81" xfId="1091"/>
    <cellStyle name="Normální 82" xfId="1092"/>
    <cellStyle name="Normální 83" xfId="1093"/>
    <cellStyle name="Normální 84" xfId="772"/>
    <cellStyle name="Normální 85" xfId="1094"/>
    <cellStyle name="Normální 86" xfId="1095"/>
    <cellStyle name="Normální 87" xfId="1096"/>
    <cellStyle name="Normální 88" xfId="1097"/>
    <cellStyle name="Normální 89" xfId="1098"/>
    <cellStyle name="normální 9" xfId="688"/>
    <cellStyle name="normální 9 2" xfId="689"/>
    <cellStyle name="normální 9 2 2" xfId="690"/>
    <cellStyle name="normální 9 3" xfId="691"/>
    <cellStyle name="normální 9 3 2" xfId="692"/>
    <cellStyle name="normální 9 3 2 2" xfId="693"/>
    <cellStyle name="normální 9 3 3" xfId="694"/>
    <cellStyle name="normální 9 4" xfId="695"/>
    <cellStyle name="normální 9 4 2" xfId="959"/>
    <cellStyle name="normální 9 5" xfId="696"/>
    <cellStyle name="normální 9 5 2" xfId="1006"/>
    <cellStyle name="normální 9 6" xfId="1014"/>
    <cellStyle name="normální 9_květen 2016" xfId="929"/>
    <cellStyle name="Normální 90" xfId="1099"/>
    <cellStyle name="Normální 91" xfId="2"/>
    <cellStyle name="Normální 92" xfId="1100"/>
    <cellStyle name="Normální 93" xfId="1102"/>
    <cellStyle name="Normální 94" xfId="1101"/>
    <cellStyle name="Normální 95" xfId="1103"/>
    <cellStyle name="Normální 96" xfId="1104"/>
    <cellStyle name="Normální 97" xfId="1151"/>
    <cellStyle name="Note" xfId="1144"/>
    <cellStyle name="Output" xfId="1145"/>
    <cellStyle name="Poznámka 2" xfId="697"/>
    <cellStyle name="Poznámka 2 2" xfId="698"/>
    <cellStyle name="Poznámka 2 2 2" xfId="699"/>
    <cellStyle name="Poznámka 2 2 2 2" xfId="967"/>
    <cellStyle name="Poznámka 2 2 3" xfId="700"/>
    <cellStyle name="Poznámka 2 2 3 2" xfId="1008"/>
    <cellStyle name="Poznámka 2 3" xfId="701"/>
    <cellStyle name="Poznámka 2 3 2" xfId="848"/>
    <cellStyle name="Poznámka 2 3 3" xfId="847"/>
    <cellStyle name="Poznámka 2 4" xfId="702"/>
    <cellStyle name="Poznámka 2 4 2" xfId="1007"/>
    <cellStyle name="Poznámka 2_obehy_813" xfId="703"/>
    <cellStyle name="Poznámka 3" xfId="704"/>
    <cellStyle name="Poznámka 3 2" xfId="705"/>
    <cellStyle name="Poznámka 4" xfId="706"/>
    <cellStyle name="Poznámka 4 2" xfId="707"/>
    <cellStyle name="Poznámka 5" xfId="708"/>
    <cellStyle name="Poznámka 5 2" xfId="709"/>
    <cellStyle name="Poznámka 5 3" xfId="849"/>
    <cellStyle name="Poznámka 6" xfId="710"/>
    <cellStyle name="Poznámka 6 2" xfId="850"/>
    <cellStyle name="Poznámka 7" xfId="711"/>
    <cellStyle name="Poznámka 8" xfId="712"/>
    <cellStyle name="procent 2" xfId="713"/>
    <cellStyle name="Procenta 2" xfId="714"/>
    <cellStyle name="Propojená buňka 2" xfId="715"/>
    <cellStyle name="Propojená buňka 2 2" xfId="716"/>
    <cellStyle name="Propojená buňka 2 2 2" xfId="852"/>
    <cellStyle name="Propojená buňka 2 2 3" xfId="851"/>
    <cellStyle name="Propojená buňka 2 2_květen 2016" xfId="930"/>
    <cellStyle name="Propojená buňka 3" xfId="717"/>
    <cellStyle name="Propojená buňka 4" xfId="718"/>
    <cellStyle name="Propojená buňka 4 2" xfId="853"/>
    <cellStyle name="RestrStyle" xfId="719"/>
    <cellStyle name="RestrStyle 2" xfId="720"/>
    <cellStyle name="RestrStyle 3" xfId="721"/>
    <cellStyle name="RestrStyle_Dotace - KHK 2014" xfId="722"/>
    <cellStyle name="Správně 2" xfId="723"/>
    <cellStyle name="Správně 2 2" xfId="724"/>
    <cellStyle name="Správně 2 2 2" xfId="855"/>
    <cellStyle name="Správně 2 2 3" xfId="854"/>
    <cellStyle name="Správně 2 2_květen 2016" xfId="931"/>
    <cellStyle name="Správně 3" xfId="725"/>
    <cellStyle name="Správně 4" xfId="726"/>
    <cellStyle name="Správně 4 2" xfId="856"/>
    <cellStyle name="StylChyba" xfId="1067"/>
    <cellStyle name="StylPozor" xfId="1068"/>
    <cellStyle name="Text upozornění 2" xfId="727"/>
    <cellStyle name="Text upozornění 2 2" xfId="728"/>
    <cellStyle name="Text upozornění 2 2 2" xfId="858"/>
    <cellStyle name="Text upozornění 2 2 3" xfId="857"/>
    <cellStyle name="Text upozornění 2 2_květen 2016" xfId="932"/>
    <cellStyle name="Text upozornění 3" xfId="729"/>
    <cellStyle name="Text upozornění 4" xfId="730"/>
    <cellStyle name="Text upozornění 4 2" xfId="859"/>
    <cellStyle name="Title" xfId="1146"/>
    <cellStyle name="Total" xfId="1147"/>
    <cellStyle name="Vstup 2" xfId="731"/>
    <cellStyle name="Vstup 2 2" xfId="732"/>
    <cellStyle name="Vstup 2 2 2" xfId="861"/>
    <cellStyle name="Vstup 2 2 3" xfId="860"/>
    <cellStyle name="Vstup 2 2_květen 2016" xfId="933"/>
    <cellStyle name="Vstup 3" xfId="733"/>
    <cellStyle name="Vstup 4" xfId="734"/>
    <cellStyle name="Vstup 4 2" xfId="862"/>
    <cellStyle name="Výpočet 2" xfId="735"/>
    <cellStyle name="Výpočet 2 2" xfId="736"/>
    <cellStyle name="Výpočet 2 2 2" xfId="864"/>
    <cellStyle name="Výpočet 2 2 3" xfId="863"/>
    <cellStyle name="Výpočet 2 2_květen 2016" xfId="934"/>
    <cellStyle name="Výpočet 3" xfId="737"/>
    <cellStyle name="Výpočet 4" xfId="738"/>
    <cellStyle name="Výpočet 4 2" xfId="865"/>
    <cellStyle name="Výstup 2" xfId="739"/>
    <cellStyle name="Výstup 2 2" xfId="740"/>
    <cellStyle name="Výstup 2 2 2" xfId="867"/>
    <cellStyle name="Výstup 2 2 3" xfId="866"/>
    <cellStyle name="Výstup 2 2_květen 2016" xfId="935"/>
    <cellStyle name="Výstup 3" xfId="741"/>
    <cellStyle name="Výstup 4" xfId="742"/>
    <cellStyle name="Výstup 4 2" xfId="868"/>
    <cellStyle name="Vysvětlující text 2" xfId="743"/>
    <cellStyle name="Vysvětlující text 2 2" xfId="744"/>
    <cellStyle name="Vysvětlující text 2 2 2" xfId="870"/>
    <cellStyle name="Vysvětlující text 2 2 3" xfId="869"/>
    <cellStyle name="Vysvětlující text 2 2_květen 2016" xfId="936"/>
    <cellStyle name="Vysvětlující text 3" xfId="745"/>
    <cellStyle name="Vysvětlující text 4" xfId="746"/>
    <cellStyle name="Vysvětlující text 4 2" xfId="871"/>
    <cellStyle name="Warning Text" xfId="1148"/>
    <cellStyle name="Zvýraznění 1 2" xfId="747"/>
    <cellStyle name="Zvýraznění 1 2 2" xfId="748"/>
    <cellStyle name="Zvýraznění 1 2 2 2" xfId="873"/>
    <cellStyle name="Zvýraznění 1 2 2 3" xfId="872"/>
    <cellStyle name="Zvýraznění 1 2 2_květen 2016" xfId="937"/>
    <cellStyle name="Zvýraznění 1 3" xfId="749"/>
    <cellStyle name="Zvýraznění 1 4" xfId="750"/>
    <cellStyle name="Zvýraznění 1 4 2" xfId="874"/>
    <cellStyle name="Zvýraznění 2 2" xfId="751"/>
    <cellStyle name="Zvýraznění 2 2 2" xfId="752"/>
    <cellStyle name="Zvýraznění 2 2 2 2" xfId="876"/>
    <cellStyle name="Zvýraznění 2 2 2 3" xfId="875"/>
    <cellStyle name="Zvýraznění 2 2 2_květen 2016" xfId="938"/>
    <cellStyle name="Zvýraznění 2 3" xfId="753"/>
    <cellStyle name="Zvýraznění 2 4" xfId="754"/>
    <cellStyle name="Zvýraznění 2 4 2" xfId="877"/>
    <cellStyle name="Zvýraznění 3 2" xfId="755"/>
    <cellStyle name="Zvýraznění 3 2 2" xfId="756"/>
    <cellStyle name="Zvýraznění 3 2 2 2" xfId="879"/>
    <cellStyle name="Zvýraznění 3 2 2 3" xfId="878"/>
    <cellStyle name="Zvýraznění 3 2 2_květen 2016" xfId="939"/>
    <cellStyle name="Zvýraznění 3 3" xfId="757"/>
    <cellStyle name="Zvýraznění 3 4" xfId="758"/>
    <cellStyle name="Zvýraznění 3 4 2" xfId="880"/>
    <cellStyle name="Zvýraznění 4 2" xfId="759"/>
    <cellStyle name="Zvýraznění 4 2 2" xfId="760"/>
    <cellStyle name="Zvýraznění 4 2 2 2" xfId="882"/>
    <cellStyle name="Zvýraznění 4 2 2 3" xfId="881"/>
    <cellStyle name="Zvýraznění 4 2 2_květen 2016" xfId="940"/>
    <cellStyle name="Zvýraznění 4 3" xfId="761"/>
    <cellStyle name="Zvýraznění 4 4" xfId="762"/>
    <cellStyle name="Zvýraznění 4 4 2" xfId="883"/>
    <cellStyle name="Zvýraznění 5 2" xfId="763"/>
    <cellStyle name="Zvýraznění 5 2 2" xfId="764"/>
    <cellStyle name="Zvýraznění 5 2 2 2" xfId="885"/>
    <cellStyle name="Zvýraznění 5 2 2 3" xfId="884"/>
    <cellStyle name="Zvýraznění 5 2 2_květen 2016" xfId="941"/>
    <cellStyle name="Zvýraznění 5 3" xfId="765"/>
    <cellStyle name="Zvýraznění 5 4" xfId="766"/>
    <cellStyle name="Zvýraznění 5 4 2" xfId="886"/>
    <cellStyle name="Zvýraznění 6 2" xfId="767"/>
    <cellStyle name="Zvýraznění 6 2 2" xfId="768"/>
    <cellStyle name="Zvýraznění 6 2 2 2" xfId="888"/>
    <cellStyle name="Zvýraznění 6 2 2 3" xfId="887"/>
    <cellStyle name="Zvýraznění 6 2 2_květen 2016" xfId="942"/>
    <cellStyle name="Zvýraznění 6 3" xfId="769"/>
    <cellStyle name="Zvýraznění 6 4" xfId="770"/>
    <cellStyle name="Zvýraznění 6 4 2" xfId="8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workbookViewId="0">
      <selection activeCell="M31" sqref="M31"/>
    </sheetView>
  </sheetViews>
  <sheetFormatPr defaultRowHeight="14.4" x14ac:dyDescent="0.3"/>
  <cols>
    <col min="1" max="1" width="9.33203125" customWidth="1"/>
    <col min="2" max="2" width="39.5546875" customWidth="1"/>
    <col min="5" max="5" width="10" bestFit="1" customWidth="1"/>
    <col min="7" max="7" width="10" customWidth="1"/>
    <col min="8" max="8" width="9.109375" customWidth="1"/>
    <col min="9" max="9" width="10" customWidth="1"/>
    <col min="10" max="16" width="9.109375" customWidth="1"/>
    <col min="17" max="17" width="14" customWidth="1"/>
    <col min="24" max="24" width="16.33203125" bestFit="1" customWidth="1"/>
  </cols>
  <sheetData>
    <row r="1" spans="1:13" ht="15.6" x14ac:dyDescent="0.3">
      <c r="A1" s="86" t="s">
        <v>0</v>
      </c>
      <c r="B1" s="86"/>
      <c r="C1" s="86"/>
      <c r="D1" s="86"/>
      <c r="E1" s="86"/>
    </row>
    <row r="2" spans="1:13" x14ac:dyDescent="0.3">
      <c r="A2" s="87" t="s">
        <v>1</v>
      </c>
      <c r="B2" s="87"/>
      <c r="C2" s="87"/>
      <c r="D2" s="87"/>
      <c r="E2" s="87"/>
    </row>
    <row r="3" spans="1:13" x14ac:dyDescent="0.3">
      <c r="A3" s="22"/>
      <c r="B3" s="22"/>
      <c r="C3" s="22"/>
      <c r="D3" s="22"/>
      <c r="E3" s="22"/>
    </row>
    <row r="4" spans="1:13" x14ac:dyDescent="0.3">
      <c r="A4" s="88" t="s">
        <v>39</v>
      </c>
      <c r="B4" s="88"/>
      <c r="C4" s="88"/>
      <c r="D4" s="88"/>
      <c r="E4" s="88"/>
    </row>
    <row r="5" spans="1:13" x14ac:dyDescent="0.3">
      <c r="A5" s="89" t="s">
        <v>2</v>
      </c>
      <c r="B5" s="89"/>
      <c r="C5" s="89"/>
      <c r="D5" s="89"/>
      <c r="E5" s="89"/>
    </row>
    <row r="6" spans="1:13" ht="15" thickBot="1" x14ac:dyDescent="0.35">
      <c r="A6" s="23"/>
      <c r="B6" s="23"/>
      <c r="C6" s="23"/>
      <c r="D6" s="23"/>
      <c r="E6" s="23"/>
    </row>
    <row r="7" spans="1:13" ht="28.8" x14ac:dyDescent="0.3">
      <c r="A7" s="90" t="s">
        <v>3</v>
      </c>
      <c r="B7" s="91"/>
      <c r="C7" s="96" t="s">
        <v>4</v>
      </c>
      <c r="D7" s="25" t="s">
        <v>35</v>
      </c>
      <c r="E7" s="25" t="s">
        <v>36</v>
      </c>
      <c r="F7" s="25" t="s">
        <v>37</v>
      </c>
      <c r="G7" s="25" t="s">
        <v>38</v>
      </c>
      <c r="H7" s="25" t="s">
        <v>40</v>
      </c>
      <c r="I7" s="25" t="s">
        <v>41</v>
      </c>
      <c r="J7" s="25" t="s">
        <v>42</v>
      </c>
      <c r="K7" s="25" t="s">
        <v>44</v>
      </c>
      <c r="L7" s="25" t="s">
        <v>45</v>
      </c>
      <c r="M7" s="28" t="s">
        <v>46</v>
      </c>
    </row>
    <row r="8" spans="1:13" ht="15" thickBot="1" x14ac:dyDescent="0.35">
      <c r="A8" s="92"/>
      <c r="B8" s="93"/>
      <c r="C8" s="97"/>
      <c r="D8" s="29"/>
      <c r="E8" s="29"/>
      <c r="F8" s="29"/>
      <c r="G8" s="29"/>
      <c r="H8" s="29"/>
      <c r="I8" s="29"/>
      <c r="J8" s="29"/>
      <c r="K8" s="29"/>
      <c r="L8" s="29"/>
      <c r="M8" s="30"/>
    </row>
    <row r="9" spans="1:13" ht="15" thickBot="1" x14ac:dyDescent="0.35">
      <c r="A9" s="94"/>
      <c r="B9" s="95"/>
      <c r="C9" s="98"/>
      <c r="D9" s="37" t="s">
        <v>5</v>
      </c>
      <c r="E9" s="38" t="s">
        <v>5</v>
      </c>
      <c r="F9" s="39" t="s">
        <v>5</v>
      </c>
      <c r="G9" s="38" t="s">
        <v>5</v>
      </c>
      <c r="H9" s="38" t="s">
        <v>5</v>
      </c>
      <c r="I9" s="38" t="s">
        <v>5</v>
      </c>
      <c r="J9" s="38" t="s">
        <v>5</v>
      </c>
      <c r="K9" s="38" t="s">
        <v>5</v>
      </c>
      <c r="L9" s="38" t="s">
        <v>5</v>
      </c>
      <c r="M9" s="40" t="s">
        <v>5</v>
      </c>
    </row>
    <row r="10" spans="1:13" x14ac:dyDescent="0.3">
      <c r="A10" s="80" t="s">
        <v>6</v>
      </c>
      <c r="B10" s="7" t="s">
        <v>7</v>
      </c>
      <c r="C10" s="26">
        <v>1</v>
      </c>
      <c r="D10" s="15">
        <v>3967</v>
      </c>
      <c r="E10" s="31">
        <v>2497</v>
      </c>
      <c r="F10" s="31">
        <v>2588</v>
      </c>
      <c r="G10" s="31">
        <v>2669.0460460216577</v>
      </c>
      <c r="H10" s="31">
        <v>2844.4940840309632</v>
      </c>
      <c r="I10" s="31">
        <v>4000</v>
      </c>
      <c r="J10" s="31">
        <v>4508</v>
      </c>
      <c r="K10" s="31" t="s">
        <v>43</v>
      </c>
      <c r="L10" s="31" t="s">
        <v>43</v>
      </c>
      <c r="M10" s="32" t="s">
        <v>43</v>
      </c>
    </row>
    <row r="11" spans="1:13" x14ac:dyDescent="0.3">
      <c r="A11" s="81"/>
      <c r="B11" s="20" t="s">
        <v>8</v>
      </c>
      <c r="C11" s="17">
        <v>2</v>
      </c>
      <c r="D11" s="14">
        <v>518</v>
      </c>
      <c r="E11" s="27">
        <v>410</v>
      </c>
      <c r="F11" s="27">
        <v>425</v>
      </c>
      <c r="G11" s="27">
        <v>438.24945088861818</v>
      </c>
      <c r="H11" s="27">
        <v>467.05749877961347</v>
      </c>
      <c r="I11" s="27">
        <v>561.01053342282171</v>
      </c>
      <c r="J11" s="27">
        <v>632.25887116752006</v>
      </c>
      <c r="K11" s="27" t="s">
        <v>43</v>
      </c>
      <c r="L11" s="27" t="s">
        <v>43</v>
      </c>
      <c r="M11" s="33" t="s">
        <v>43</v>
      </c>
    </row>
    <row r="12" spans="1:13" x14ac:dyDescent="0.3">
      <c r="A12" s="81"/>
      <c r="B12" s="20" t="s">
        <v>9</v>
      </c>
      <c r="C12" s="17">
        <v>3</v>
      </c>
      <c r="D12" s="14">
        <v>1825</v>
      </c>
      <c r="E12" s="27">
        <v>1092</v>
      </c>
      <c r="F12" s="27">
        <v>1132</v>
      </c>
      <c r="G12" s="27">
        <v>1167.240000903344</v>
      </c>
      <c r="H12" s="27">
        <v>1243.9677772374096</v>
      </c>
      <c r="I12" s="27">
        <v>1494.2036646285885</v>
      </c>
      <c r="J12" s="27">
        <v>1683.9675300364192</v>
      </c>
      <c r="K12" s="27" t="s">
        <v>43</v>
      </c>
      <c r="L12" s="27" t="s">
        <v>43</v>
      </c>
      <c r="M12" s="33" t="s">
        <v>43</v>
      </c>
    </row>
    <row r="13" spans="1:13" x14ac:dyDescent="0.3">
      <c r="A13" s="81"/>
      <c r="B13" s="20" t="s">
        <v>10</v>
      </c>
      <c r="C13" s="17">
        <v>4</v>
      </c>
      <c r="D13" s="14">
        <v>2720</v>
      </c>
      <c r="E13" s="27">
        <v>2875</v>
      </c>
      <c r="F13" s="27">
        <v>2697</v>
      </c>
      <c r="G13" s="27">
        <v>2128</v>
      </c>
      <c r="H13" s="27">
        <v>2023</v>
      </c>
      <c r="I13" s="27">
        <v>2023</v>
      </c>
      <c r="J13" s="27">
        <v>2645</v>
      </c>
      <c r="K13" s="27">
        <v>3090</v>
      </c>
      <c r="L13" s="27">
        <v>3256</v>
      </c>
      <c r="M13" s="33">
        <v>3150</v>
      </c>
    </row>
    <row r="14" spans="1:13" x14ac:dyDescent="0.3">
      <c r="A14" s="81"/>
      <c r="B14" s="20" t="s">
        <v>11</v>
      </c>
      <c r="C14" s="17">
        <v>5</v>
      </c>
      <c r="D14" s="14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33">
        <v>0</v>
      </c>
    </row>
    <row r="15" spans="1:13" x14ac:dyDescent="0.3">
      <c r="A15" s="81"/>
      <c r="B15" s="20" t="s">
        <v>12</v>
      </c>
      <c r="C15" s="17">
        <v>6</v>
      </c>
      <c r="D15" s="14">
        <v>6126</v>
      </c>
      <c r="E15" s="27">
        <v>6335</v>
      </c>
      <c r="F15" s="27">
        <v>6842</v>
      </c>
      <c r="G15" s="27">
        <v>7227.1432316997252</v>
      </c>
      <c r="H15" s="27">
        <v>7523</v>
      </c>
      <c r="I15" s="27">
        <v>8449.8249525422398</v>
      </c>
      <c r="J15" s="27">
        <v>9134.2607736981608</v>
      </c>
      <c r="K15" s="27" t="s">
        <v>43</v>
      </c>
      <c r="L15" s="27" t="s">
        <v>43</v>
      </c>
      <c r="M15" s="33" t="s">
        <v>43</v>
      </c>
    </row>
    <row r="16" spans="1:13" x14ac:dyDescent="0.3">
      <c r="A16" s="81"/>
      <c r="B16" s="20" t="s">
        <v>13</v>
      </c>
      <c r="C16" s="17">
        <v>7</v>
      </c>
      <c r="D16" s="14">
        <v>2082</v>
      </c>
      <c r="E16" s="27">
        <v>2154</v>
      </c>
      <c r="F16" s="27">
        <v>2327</v>
      </c>
      <c r="G16" s="27">
        <v>2457.342781543995</v>
      </c>
      <c r="H16" s="27">
        <v>2558.1218341382414</v>
      </c>
      <c r="I16" s="27">
        <v>2873.0738670522469</v>
      </c>
      <c r="J16" s="27">
        <v>3105.7928502834784</v>
      </c>
      <c r="K16" s="27" t="s">
        <v>43</v>
      </c>
      <c r="L16" s="27" t="s">
        <v>43</v>
      </c>
      <c r="M16" s="33" t="s">
        <v>43</v>
      </c>
    </row>
    <row r="17" spans="1:14" x14ac:dyDescent="0.3">
      <c r="A17" s="81"/>
      <c r="B17" s="20" t="s">
        <v>14</v>
      </c>
      <c r="C17" s="17">
        <v>8</v>
      </c>
      <c r="D17" s="14">
        <v>333</v>
      </c>
      <c r="E17" s="27">
        <v>338</v>
      </c>
      <c r="F17" s="27">
        <v>346</v>
      </c>
      <c r="G17" s="27">
        <v>350.62752224824357</v>
      </c>
      <c r="H17" s="27">
        <v>368.00456674473065</v>
      </c>
      <c r="I17" s="27">
        <v>397.77572833723656</v>
      </c>
      <c r="J17" s="27">
        <v>404</v>
      </c>
      <c r="K17" s="27">
        <v>409.99788758782199</v>
      </c>
      <c r="L17" s="27">
        <v>416.66451990632316</v>
      </c>
      <c r="M17" s="33">
        <v>422.22004683840748</v>
      </c>
      <c r="N17" s="24"/>
    </row>
    <row r="18" spans="1:14" x14ac:dyDescent="0.3">
      <c r="A18" s="81"/>
      <c r="B18" s="20" t="s">
        <v>15</v>
      </c>
      <c r="C18" s="17">
        <v>9</v>
      </c>
      <c r="D18" s="14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33">
        <v>0</v>
      </c>
      <c r="N18" s="24"/>
    </row>
    <row r="19" spans="1:14" x14ac:dyDescent="0.3">
      <c r="A19" s="81"/>
      <c r="B19" s="20" t="s">
        <v>16</v>
      </c>
      <c r="C19" s="17">
        <v>10</v>
      </c>
      <c r="D19" s="14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33">
        <v>0</v>
      </c>
      <c r="N19" s="24"/>
    </row>
    <row r="20" spans="1:14" x14ac:dyDescent="0.3">
      <c r="A20" s="81"/>
      <c r="B20" s="20" t="s">
        <v>17</v>
      </c>
      <c r="C20" s="17">
        <v>11</v>
      </c>
      <c r="D20" s="14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33">
        <v>0</v>
      </c>
      <c r="N20" s="24"/>
    </row>
    <row r="21" spans="1:14" x14ac:dyDescent="0.3">
      <c r="A21" s="81"/>
      <c r="B21" s="20" t="s">
        <v>18</v>
      </c>
      <c r="C21" s="17">
        <v>12</v>
      </c>
      <c r="D21" s="14">
        <v>419</v>
      </c>
      <c r="E21" s="27">
        <v>496</v>
      </c>
      <c r="F21" s="27">
        <v>504</v>
      </c>
      <c r="G21" s="27">
        <v>511</v>
      </c>
      <c r="H21" s="27">
        <v>519</v>
      </c>
      <c r="I21" s="27">
        <v>585.55253864168617</v>
      </c>
      <c r="J21" s="27">
        <v>594.4413817330211</v>
      </c>
      <c r="K21" s="27">
        <v>603.33022482435604</v>
      </c>
      <c r="L21" s="27">
        <v>611.107962529274</v>
      </c>
      <c r="M21" s="33">
        <v>619.99680562060882</v>
      </c>
      <c r="N21" s="24"/>
    </row>
    <row r="22" spans="1:14" x14ac:dyDescent="0.3">
      <c r="A22" s="81"/>
      <c r="B22" s="20" t="s">
        <v>19</v>
      </c>
      <c r="C22" s="17">
        <v>13</v>
      </c>
      <c r="D22" s="14">
        <v>364</v>
      </c>
      <c r="E22" s="27">
        <v>374</v>
      </c>
      <c r="F22" s="27">
        <v>423</v>
      </c>
      <c r="G22" s="27">
        <v>513.85067915690865</v>
      </c>
      <c r="H22" s="27">
        <v>511.87037470725988</v>
      </c>
      <c r="I22" s="27">
        <v>485.55305386416865</v>
      </c>
      <c r="J22" s="27">
        <v>448.88657611241223</v>
      </c>
      <c r="K22" s="27">
        <v>454.44210304449649</v>
      </c>
      <c r="L22" s="27">
        <v>461.10873536299766</v>
      </c>
      <c r="M22" s="33">
        <v>468.88647306791569</v>
      </c>
      <c r="N22" s="24"/>
    </row>
    <row r="23" spans="1:14" x14ac:dyDescent="0.3">
      <c r="A23" s="81"/>
      <c r="B23" s="20" t="s">
        <v>20</v>
      </c>
      <c r="C23" s="17">
        <v>14</v>
      </c>
      <c r="D23" s="14">
        <v>595</v>
      </c>
      <c r="E23" s="27">
        <v>609</v>
      </c>
      <c r="F23" s="27">
        <v>684</v>
      </c>
      <c r="G23" s="27">
        <v>778.83642154566746</v>
      </c>
      <c r="H23" s="27">
        <v>789.1769320843091</v>
      </c>
      <c r="I23" s="27">
        <v>784.44040281030448</v>
      </c>
      <c r="J23" s="27">
        <v>728.88513348946128</v>
      </c>
      <c r="K23" s="27">
        <v>739.99618735362992</v>
      </c>
      <c r="L23" s="27">
        <v>751.10724121779856</v>
      </c>
      <c r="M23" s="33">
        <v>762.2182950819672</v>
      </c>
      <c r="N23" s="24"/>
    </row>
    <row r="24" spans="1:14" x14ac:dyDescent="0.3">
      <c r="A24" s="81"/>
      <c r="B24" s="20" t="s">
        <v>21</v>
      </c>
      <c r="C24" s="17">
        <v>15</v>
      </c>
      <c r="D24" s="14">
        <v>409</v>
      </c>
      <c r="E24" s="27">
        <v>421</v>
      </c>
      <c r="F24" s="27">
        <v>430</v>
      </c>
      <c r="G24" s="27">
        <v>436.26930210772832</v>
      </c>
      <c r="H24" s="27">
        <v>458.70257611241215</v>
      </c>
      <c r="I24" s="27">
        <v>496.66410772833729</v>
      </c>
      <c r="J24" s="27">
        <v>503.33074004683846</v>
      </c>
      <c r="K24" s="27">
        <v>511.10847775175648</v>
      </c>
      <c r="L24" s="27">
        <v>518.88621545667456</v>
      </c>
      <c r="M24" s="33">
        <v>589.99696018735369</v>
      </c>
      <c r="N24" s="24"/>
    </row>
    <row r="25" spans="1:14" ht="15" thickBot="1" x14ac:dyDescent="0.35">
      <c r="A25" s="82"/>
      <c r="B25" s="21" t="s">
        <v>22</v>
      </c>
      <c r="C25" s="19">
        <v>16</v>
      </c>
      <c r="D25" s="34">
        <v>1134</v>
      </c>
      <c r="E25" s="35">
        <v>1143</v>
      </c>
      <c r="F25" s="35">
        <v>1164</v>
      </c>
      <c r="G25" s="35">
        <v>1223.1661264637003</v>
      </c>
      <c r="H25" s="35">
        <v>1330.2374707259953</v>
      </c>
      <c r="I25" s="35">
        <v>1387.7706276346605</v>
      </c>
      <c r="J25" s="35">
        <v>1252.2157704918034</v>
      </c>
      <c r="K25" s="35">
        <v>1139.9941264637002</v>
      </c>
      <c r="L25" s="35">
        <v>1143.3274426229507</v>
      </c>
      <c r="M25" s="36">
        <v>1272.2156674473069</v>
      </c>
      <c r="N25" s="24"/>
    </row>
    <row r="26" spans="1:14" ht="15" thickBot="1" x14ac:dyDescent="0.35">
      <c r="A26" s="74" t="s">
        <v>23</v>
      </c>
      <c r="B26" s="75"/>
      <c r="C26" s="11">
        <v>17</v>
      </c>
      <c r="D26" s="41">
        <f>SUM(D10:D25)</f>
        <v>20492</v>
      </c>
      <c r="E26" s="1">
        <f t="shared" ref="E26:G26" si="0">SUM(E10:E25)</f>
        <v>18744</v>
      </c>
      <c r="F26" s="1">
        <f t="shared" si="0"/>
        <v>19562</v>
      </c>
      <c r="G26" s="1">
        <f t="shared" si="0"/>
        <v>19900.77156257959</v>
      </c>
      <c r="H26" s="1">
        <v>20636</v>
      </c>
      <c r="I26" s="1">
        <f>SUM(I10:I25)</f>
        <v>23538.869476662294</v>
      </c>
      <c r="J26" s="1">
        <f>SUM(J10:J25)</f>
        <v>25641.039627059115</v>
      </c>
      <c r="K26" s="1">
        <f>J10+J11+J12+J15+J16+K13+K17+K21+K22+K23+K24+K25</f>
        <v>26013.149032211346</v>
      </c>
      <c r="L26" s="1">
        <f>L17+L21+L22+L23+L24+L25+J10+J11+J12+J15+J16+L13</f>
        <v>26222.482142281595</v>
      </c>
      <c r="M26" s="42">
        <f>M13+M17+M21+M22+M23+M24+M25+J10+J11+J12+J15+J16</f>
        <v>26349.81427342914</v>
      </c>
    </row>
    <row r="27" spans="1:14" x14ac:dyDescent="0.3">
      <c r="A27" s="83" t="s">
        <v>24</v>
      </c>
      <c r="B27" s="7" t="s">
        <v>25</v>
      </c>
      <c r="C27" s="8">
        <v>18</v>
      </c>
      <c r="D27" s="15">
        <v>7730</v>
      </c>
      <c r="E27" s="4">
        <v>7498</v>
      </c>
      <c r="F27" s="4">
        <v>7273</v>
      </c>
      <c r="G27" s="4">
        <v>7055</v>
      </c>
      <c r="H27" s="4">
        <v>6843</v>
      </c>
      <c r="I27" s="4">
        <v>6648</v>
      </c>
      <c r="J27" s="4">
        <f>6438+10</f>
        <v>6448</v>
      </c>
      <c r="K27" s="4">
        <f>6245+10</f>
        <v>6255</v>
      </c>
      <c r="L27" s="4">
        <f>6057+10</f>
        <v>6067</v>
      </c>
      <c r="M27" s="43">
        <f>5875+10</f>
        <v>5885</v>
      </c>
    </row>
    <row r="28" spans="1:14" x14ac:dyDescent="0.3">
      <c r="A28" s="84"/>
      <c r="B28" s="20" t="s">
        <v>26</v>
      </c>
      <c r="C28" s="9">
        <v>19</v>
      </c>
      <c r="D28" s="14">
        <v>20</v>
      </c>
      <c r="E28" s="6">
        <v>19</v>
      </c>
      <c r="F28" s="6">
        <v>19</v>
      </c>
      <c r="G28" s="6">
        <v>18</v>
      </c>
      <c r="H28" s="6">
        <v>18</v>
      </c>
      <c r="I28" s="6">
        <v>18</v>
      </c>
      <c r="J28" s="6">
        <v>17</v>
      </c>
      <c r="K28" s="6">
        <v>17</v>
      </c>
      <c r="L28" s="6">
        <v>17</v>
      </c>
      <c r="M28" s="12">
        <v>16</v>
      </c>
    </row>
    <row r="29" spans="1:14" ht="15" thickBot="1" x14ac:dyDescent="0.35">
      <c r="A29" s="85"/>
      <c r="B29" s="21" t="s">
        <v>27</v>
      </c>
      <c r="C29" s="10">
        <v>20</v>
      </c>
      <c r="D29" s="34">
        <v>245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134</v>
      </c>
      <c r="K29" s="5">
        <v>272</v>
      </c>
      <c r="L29" s="5">
        <v>276</v>
      </c>
      <c r="M29" s="13">
        <v>280</v>
      </c>
    </row>
    <row r="30" spans="1:14" ht="15" thickBot="1" x14ac:dyDescent="0.35">
      <c r="A30" s="74" t="s">
        <v>28</v>
      </c>
      <c r="B30" s="75"/>
      <c r="C30" s="11">
        <v>21</v>
      </c>
      <c r="D30" s="44">
        <v>7995</v>
      </c>
      <c r="E30" s="2">
        <f>SUM(E27:E29)</f>
        <v>7517</v>
      </c>
      <c r="F30" s="2">
        <v>7292</v>
      </c>
      <c r="G30" s="2">
        <v>7073</v>
      </c>
      <c r="H30" s="2">
        <v>6861</v>
      </c>
      <c r="I30" s="2">
        <v>6666</v>
      </c>
      <c r="J30" s="2">
        <f>J27+J28+J29</f>
        <v>6599</v>
      </c>
      <c r="K30" s="2">
        <f>K27+K28+K29</f>
        <v>6544</v>
      </c>
      <c r="L30" s="2">
        <f>L27+L28+L29</f>
        <v>6360</v>
      </c>
      <c r="M30" s="45">
        <f>M27+M28+M29</f>
        <v>6181</v>
      </c>
    </row>
    <row r="31" spans="1:14" x14ac:dyDescent="0.3">
      <c r="A31" s="76" t="s">
        <v>29</v>
      </c>
      <c r="B31" s="77"/>
      <c r="C31" s="16">
        <v>22</v>
      </c>
      <c r="D31" s="15">
        <v>7766</v>
      </c>
      <c r="E31" s="31">
        <v>23857</v>
      </c>
      <c r="F31" s="31">
        <v>27529</v>
      </c>
      <c r="G31" s="31">
        <v>27529.065014399996</v>
      </c>
      <c r="H31" s="31">
        <v>23911.458884399999</v>
      </c>
      <c r="I31" s="31">
        <v>17920</v>
      </c>
      <c r="J31" s="31">
        <v>14847</v>
      </c>
      <c r="K31" s="68">
        <f>11826+5778</f>
        <v>17604</v>
      </c>
      <c r="L31" s="68">
        <f>4711+8846</f>
        <v>13557</v>
      </c>
      <c r="M31" s="69">
        <f>3644+5870</f>
        <v>9514</v>
      </c>
    </row>
    <row r="32" spans="1:14" x14ac:dyDescent="0.3">
      <c r="A32" s="78" t="s">
        <v>30</v>
      </c>
      <c r="B32" s="79"/>
      <c r="C32" s="17">
        <v>23</v>
      </c>
      <c r="D32" s="14">
        <v>550</v>
      </c>
      <c r="E32" s="27">
        <v>580</v>
      </c>
      <c r="F32" s="27">
        <v>590</v>
      </c>
      <c r="G32" s="27">
        <v>602</v>
      </c>
      <c r="H32" s="27">
        <v>630</v>
      </c>
      <c r="I32" s="27">
        <v>643</v>
      </c>
      <c r="J32" s="27">
        <v>646</v>
      </c>
      <c r="K32" s="27">
        <v>650</v>
      </c>
      <c r="L32" s="27">
        <v>653</v>
      </c>
      <c r="M32" s="33">
        <v>657</v>
      </c>
    </row>
    <row r="33" spans="1:13" x14ac:dyDescent="0.3">
      <c r="A33" s="78" t="s">
        <v>31</v>
      </c>
      <c r="B33" s="79"/>
      <c r="C33" s="17">
        <v>24</v>
      </c>
      <c r="D33" s="3">
        <v>13047</v>
      </c>
      <c r="E33" s="46">
        <v>11807</v>
      </c>
      <c r="F33" s="46">
        <v>12861</v>
      </c>
      <c r="G33" s="46">
        <v>13429.77156257959</v>
      </c>
      <c r="H33" s="46">
        <v>14405</v>
      </c>
      <c r="I33" s="46">
        <f>I26-I30+I32</f>
        <v>17515.869476662294</v>
      </c>
      <c r="J33" s="46">
        <f>J26-J30+J32</f>
        <v>19688.039627059115</v>
      </c>
      <c r="K33" s="46">
        <f t="shared" ref="K33:M33" si="1">K26-K30+K32</f>
        <v>20119.149032211346</v>
      </c>
      <c r="L33" s="46">
        <f t="shared" si="1"/>
        <v>20515.482142281595</v>
      </c>
      <c r="M33" s="46">
        <f t="shared" si="1"/>
        <v>20825.81427342914</v>
      </c>
    </row>
    <row r="34" spans="1:13" x14ac:dyDescent="0.3">
      <c r="A34" s="78" t="s">
        <v>32</v>
      </c>
      <c r="B34" s="79"/>
      <c r="C34" s="17">
        <v>25</v>
      </c>
      <c r="D34" s="14">
        <v>0</v>
      </c>
      <c r="E34" s="27">
        <v>0</v>
      </c>
      <c r="F34" s="27"/>
      <c r="G34" s="27"/>
      <c r="H34" s="27"/>
      <c r="I34" s="27"/>
      <c r="J34" s="27"/>
      <c r="K34" s="27"/>
      <c r="L34" s="27"/>
      <c r="M34" s="33"/>
    </row>
    <row r="35" spans="1:13" x14ac:dyDescent="0.3">
      <c r="A35" s="70" t="s">
        <v>33</v>
      </c>
      <c r="B35" s="71"/>
      <c r="C35" s="18">
        <v>26</v>
      </c>
      <c r="D35" s="14">
        <v>0</v>
      </c>
      <c r="E35" s="27">
        <v>0</v>
      </c>
      <c r="F35" s="27"/>
      <c r="G35" s="27"/>
      <c r="H35" s="27"/>
      <c r="I35" s="27"/>
      <c r="J35" s="27"/>
      <c r="K35" s="27"/>
      <c r="L35" s="27"/>
      <c r="M35" s="33"/>
    </row>
    <row r="36" spans="1:13" x14ac:dyDescent="0.3">
      <c r="A36" s="70" t="s">
        <v>34</v>
      </c>
      <c r="B36" s="71"/>
      <c r="C36" s="18">
        <v>27</v>
      </c>
      <c r="D36" s="49">
        <v>427</v>
      </c>
      <c r="E36" s="47">
        <v>427</v>
      </c>
      <c r="F36" s="48">
        <v>430.22399999999999</v>
      </c>
      <c r="G36" s="47">
        <v>430.22399999999999</v>
      </c>
      <c r="H36" s="47">
        <v>445.15</v>
      </c>
      <c r="I36" s="47">
        <v>474.44200000000001</v>
      </c>
      <c r="J36" s="47">
        <v>474.44200000000001</v>
      </c>
      <c r="K36" s="47">
        <v>474.44200000000001</v>
      </c>
      <c r="L36" s="47">
        <v>474.44200000000001</v>
      </c>
      <c r="M36" s="50">
        <v>474.44200000000001</v>
      </c>
    </row>
    <row r="37" spans="1:13" ht="15" thickBot="1" x14ac:dyDescent="0.35">
      <c r="A37" s="72"/>
      <c r="B37" s="73"/>
      <c r="C37" s="19"/>
      <c r="D37" s="51"/>
      <c r="E37" s="52"/>
      <c r="F37" s="52"/>
      <c r="G37" s="52"/>
      <c r="H37" s="52"/>
      <c r="I37" s="52"/>
      <c r="J37" s="52"/>
      <c r="K37" s="52"/>
      <c r="L37" s="52"/>
      <c r="M37" s="53"/>
    </row>
  </sheetData>
  <mergeCells count="17">
    <mergeCell ref="A10:A25"/>
    <mergeCell ref="A26:B26"/>
    <mergeCell ref="A27:A29"/>
    <mergeCell ref="A1:E1"/>
    <mergeCell ref="A2:E2"/>
    <mergeCell ref="A4:E4"/>
    <mergeCell ref="A5:E5"/>
    <mergeCell ref="A7:B9"/>
    <mergeCell ref="C7:C9"/>
    <mergeCell ref="A36:B36"/>
    <mergeCell ref="A37:B37"/>
    <mergeCell ref="A30:B30"/>
    <mergeCell ref="A31:B31"/>
    <mergeCell ref="A32:B32"/>
    <mergeCell ref="A33:B33"/>
    <mergeCell ref="A34:B34"/>
    <mergeCell ref="A35:B35"/>
  </mergeCells>
  <pageMargins left="0.7" right="0.7" top="0.78740157499999996" bottom="0.78740157499999996" header="0.3" footer="0.3"/>
  <pageSetup paperSize="9" scale="86" fitToWidth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opLeftCell="A19" workbookViewId="0">
      <selection activeCell="W40" sqref="S40:W40"/>
    </sheetView>
  </sheetViews>
  <sheetFormatPr defaultRowHeight="14.4" x14ac:dyDescent="0.3"/>
  <cols>
    <col min="1" max="1" width="12.109375" bestFit="1" customWidth="1"/>
    <col min="2" max="2" width="20.88671875" bestFit="1" customWidth="1"/>
    <col min="3" max="3" width="10.5546875" bestFit="1" customWidth="1"/>
    <col min="4" max="4" width="10.5546875" customWidth="1"/>
    <col min="5" max="5" width="53" bestFit="1" customWidth="1"/>
    <col min="6" max="6" width="12.88671875" bestFit="1" customWidth="1"/>
    <col min="7" max="7" width="12" hidden="1" customWidth="1"/>
    <col min="8" max="8" width="13.44140625" hidden="1" customWidth="1"/>
    <col min="9" max="9" width="8.33203125" hidden="1" customWidth="1"/>
    <col min="10" max="10" width="13.44140625" hidden="1" customWidth="1"/>
    <col min="11" max="15" width="12.33203125" hidden="1" customWidth="1"/>
    <col min="16" max="16" width="13.44140625" hidden="1" customWidth="1"/>
    <col min="17" max="17" width="12.6640625" hidden="1" customWidth="1"/>
    <col min="18" max="18" width="14.5546875" hidden="1" customWidth="1"/>
    <col min="19" max="23" width="18.33203125" bestFit="1" customWidth="1"/>
    <col min="24" max="24" width="18.5546875" style="67" bestFit="1" customWidth="1"/>
  </cols>
  <sheetData>
    <row r="1" spans="1:24" x14ac:dyDescent="0.3">
      <c r="A1" s="55" t="s">
        <v>47</v>
      </c>
      <c r="B1" s="55" t="s">
        <v>48</v>
      </c>
      <c r="C1" s="55" t="s">
        <v>49</v>
      </c>
      <c r="D1" s="55"/>
      <c r="E1" s="55" t="s">
        <v>50</v>
      </c>
      <c r="F1" s="55" t="s">
        <v>51</v>
      </c>
      <c r="G1" s="55" t="s">
        <v>52</v>
      </c>
      <c r="H1" s="55" t="s">
        <v>53</v>
      </c>
      <c r="I1" s="55" t="s">
        <v>54</v>
      </c>
      <c r="J1" s="55" t="s">
        <v>55</v>
      </c>
      <c r="K1" s="55" t="s">
        <v>56</v>
      </c>
      <c r="L1" s="55" t="s">
        <v>57</v>
      </c>
      <c r="M1" s="55" t="s">
        <v>58</v>
      </c>
      <c r="N1" s="55" t="s">
        <v>59</v>
      </c>
      <c r="O1" s="55" t="s">
        <v>60</v>
      </c>
      <c r="P1" s="55" t="s">
        <v>61</v>
      </c>
      <c r="Q1" s="55" t="s">
        <v>62</v>
      </c>
      <c r="R1" s="55" t="s">
        <v>63</v>
      </c>
      <c r="S1" s="55" t="s">
        <v>64</v>
      </c>
      <c r="T1" s="55" t="s">
        <v>65</v>
      </c>
      <c r="U1" s="55" t="s">
        <v>66</v>
      </c>
      <c r="V1" s="55" t="s">
        <v>67</v>
      </c>
      <c r="W1" s="55" t="s">
        <v>68</v>
      </c>
    </row>
    <row r="2" spans="1:24" x14ac:dyDescent="0.3">
      <c r="A2" s="54" t="s">
        <v>69</v>
      </c>
      <c r="B2" s="54" t="s">
        <v>70</v>
      </c>
      <c r="C2" s="54">
        <v>11546500</v>
      </c>
      <c r="D2" s="54">
        <v>0</v>
      </c>
      <c r="E2" s="54" t="s">
        <v>71</v>
      </c>
      <c r="F2" s="54" t="s">
        <v>72</v>
      </c>
      <c r="G2" s="54" t="s">
        <v>73</v>
      </c>
      <c r="H2" s="56">
        <v>35612</v>
      </c>
      <c r="I2" s="54" t="s">
        <v>74</v>
      </c>
      <c r="J2" s="57">
        <v>0</v>
      </c>
      <c r="K2" s="57">
        <v>0</v>
      </c>
      <c r="L2" s="57">
        <v>0</v>
      </c>
      <c r="M2" s="57">
        <v>0</v>
      </c>
      <c r="N2" s="57">
        <v>0</v>
      </c>
      <c r="O2" s="57">
        <v>0</v>
      </c>
      <c r="P2" s="57">
        <v>0</v>
      </c>
      <c r="Q2" s="57">
        <v>28000</v>
      </c>
      <c r="R2" s="54" t="s">
        <v>75</v>
      </c>
      <c r="S2" s="57">
        <v>28000</v>
      </c>
      <c r="T2" s="57">
        <v>28000</v>
      </c>
      <c r="U2" s="57">
        <v>28000</v>
      </c>
      <c r="V2" s="57">
        <v>28000</v>
      </c>
      <c r="W2" s="57">
        <v>28000</v>
      </c>
      <c r="X2" s="67">
        <v>0.12</v>
      </c>
    </row>
    <row r="3" spans="1:24" x14ac:dyDescent="0.3">
      <c r="A3" s="54" t="s">
        <v>69</v>
      </c>
      <c r="B3" s="54" t="s">
        <v>70</v>
      </c>
      <c r="C3" s="54">
        <v>11546501</v>
      </c>
      <c r="D3" s="54">
        <v>0</v>
      </c>
      <c r="E3" s="54" t="s">
        <v>76</v>
      </c>
      <c r="F3" s="54" t="s">
        <v>72</v>
      </c>
      <c r="G3" s="54" t="s">
        <v>73</v>
      </c>
      <c r="H3" s="56">
        <v>35612</v>
      </c>
      <c r="I3" s="54" t="s">
        <v>74</v>
      </c>
      <c r="J3" s="57">
        <v>0</v>
      </c>
      <c r="K3" s="57">
        <v>0</v>
      </c>
      <c r="L3" s="57">
        <v>0</v>
      </c>
      <c r="M3" s="57">
        <v>0</v>
      </c>
      <c r="N3" s="57">
        <v>0</v>
      </c>
      <c r="O3" s="57">
        <v>0</v>
      </c>
      <c r="P3" s="57">
        <v>0</v>
      </c>
      <c r="Q3" s="57">
        <v>248410</v>
      </c>
      <c r="R3" s="54" t="s">
        <v>75</v>
      </c>
      <c r="S3" s="57">
        <v>248410</v>
      </c>
      <c r="T3" s="57">
        <v>248410</v>
      </c>
      <c r="U3" s="57">
        <v>248410</v>
      </c>
      <c r="V3" s="57">
        <v>248410</v>
      </c>
      <c r="W3" s="57">
        <v>248410</v>
      </c>
      <c r="X3" s="67">
        <v>0.12</v>
      </c>
    </row>
    <row r="4" spans="1:24" x14ac:dyDescent="0.3">
      <c r="A4" s="54" t="s">
        <v>69</v>
      </c>
      <c r="B4" s="54" t="s">
        <v>70</v>
      </c>
      <c r="C4" s="54">
        <v>11546502</v>
      </c>
      <c r="D4" s="54">
        <v>0</v>
      </c>
      <c r="E4" s="54" t="s">
        <v>77</v>
      </c>
      <c r="F4" s="54" t="s">
        <v>72</v>
      </c>
      <c r="G4" s="54" t="s">
        <v>73</v>
      </c>
      <c r="H4" s="56">
        <v>35612</v>
      </c>
      <c r="I4" s="54" t="s">
        <v>74</v>
      </c>
      <c r="J4" s="57">
        <v>0</v>
      </c>
      <c r="K4" s="57">
        <v>0</v>
      </c>
      <c r="L4" s="57">
        <v>0</v>
      </c>
      <c r="M4" s="57">
        <v>0</v>
      </c>
      <c r="N4" s="57">
        <v>0</v>
      </c>
      <c r="O4" s="57">
        <v>0</v>
      </c>
      <c r="P4" s="57">
        <v>0</v>
      </c>
      <c r="Q4" s="57">
        <v>18550</v>
      </c>
      <c r="R4" s="54" t="s">
        <v>75</v>
      </c>
      <c r="S4" s="57">
        <v>18550</v>
      </c>
      <c r="T4" s="57">
        <v>18550</v>
      </c>
      <c r="U4" s="57">
        <v>18550</v>
      </c>
      <c r="V4" s="57">
        <v>18550</v>
      </c>
      <c r="W4" s="57">
        <v>18550</v>
      </c>
      <c r="X4" s="67">
        <v>0.12</v>
      </c>
    </row>
    <row r="5" spans="1:24" x14ac:dyDescent="0.3">
      <c r="A5" s="54" t="s">
        <v>69</v>
      </c>
      <c r="B5" s="54" t="s">
        <v>70</v>
      </c>
      <c r="C5" s="54">
        <v>11546504</v>
      </c>
      <c r="D5" s="54">
        <v>0</v>
      </c>
      <c r="E5" s="54" t="s">
        <v>78</v>
      </c>
      <c r="F5" s="54" t="s">
        <v>72</v>
      </c>
      <c r="G5" s="54" t="s">
        <v>73</v>
      </c>
      <c r="H5" s="56">
        <v>38322</v>
      </c>
      <c r="I5" s="54" t="s">
        <v>74</v>
      </c>
      <c r="J5" s="57">
        <v>0</v>
      </c>
      <c r="K5" s="57">
        <v>0</v>
      </c>
      <c r="L5" s="57">
        <v>0</v>
      </c>
      <c r="M5" s="57">
        <v>0</v>
      </c>
      <c r="N5" s="57">
        <v>0</v>
      </c>
      <c r="O5" s="57">
        <v>0</v>
      </c>
      <c r="P5" s="57">
        <v>0</v>
      </c>
      <c r="Q5" s="57">
        <v>16000</v>
      </c>
      <c r="R5" s="54" t="s">
        <v>75</v>
      </c>
      <c r="S5" s="57">
        <v>16000</v>
      </c>
      <c r="T5" s="57">
        <v>16000</v>
      </c>
      <c r="U5" s="57">
        <v>16000</v>
      </c>
      <c r="V5" s="57">
        <v>16000</v>
      </c>
      <c r="W5" s="57">
        <v>16000</v>
      </c>
      <c r="X5" s="67">
        <v>0.12</v>
      </c>
    </row>
    <row r="6" spans="1:24" x14ac:dyDescent="0.3">
      <c r="A6" s="54" t="s">
        <v>69</v>
      </c>
      <c r="B6" s="54" t="s">
        <v>70</v>
      </c>
      <c r="C6" s="54">
        <v>11546505</v>
      </c>
      <c r="D6" s="54">
        <v>0</v>
      </c>
      <c r="E6" s="54" t="s">
        <v>79</v>
      </c>
      <c r="F6" s="54" t="s">
        <v>72</v>
      </c>
      <c r="G6" s="54" t="s">
        <v>73</v>
      </c>
      <c r="H6" s="56">
        <v>37987</v>
      </c>
      <c r="I6" s="54" t="s">
        <v>74</v>
      </c>
      <c r="J6" s="57">
        <v>0</v>
      </c>
      <c r="K6" s="57">
        <v>0</v>
      </c>
      <c r="L6" s="57">
        <v>0</v>
      </c>
      <c r="M6" s="57">
        <v>0</v>
      </c>
      <c r="N6" s="57">
        <v>0</v>
      </c>
      <c r="O6" s="57">
        <v>0</v>
      </c>
      <c r="P6" s="57">
        <v>0</v>
      </c>
      <c r="Q6" s="57">
        <v>117750</v>
      </c>
      <c r="R6" s="54" t="s">
        <v>75</v>
      </c>
      <c r="S6" s="57">
        <v>117750</v>
      </c>
      <c r="T6" s="57">
        <v>117750</v>
      </c>
      <c r="U6" s="57">
        <v>117750</v>
      </c>
      <c r="V6" s="57">
        <v>117750</v>
      </c>
      <c r="W6" s="57">
        <v>117750</v>
      </c>
      <c r="X6" s="67">
        <v>0.12</v>
      </c>
    </row>
    <row r="7" spans="1:24" x14ac:dyDescent="0.3">
      <c r="A7" s="54"/>
      <c r="B7" s="54"/>
      <c r="C7" s="54"/>
      <c r="D7" s="54"/>
      <c r="E7" s="54"/>
      <c r="F7" s="54"/>
      <c r="G7" s="54"/>
      <c r="H7" s="56"/>
      <c r="I7" s="54"/>
      <c r="J7" s="57"/>
      <c r="K7" s="57"/>
      <c r="L7" s="57"/>
      <c r="M7" s="57"/>
      <c r="N7" s="57"/>
      <c r="O7" s="57"/>
      <c r="P7" s="57"/>
      <c r="Q7" s="57"/>
      <c r="R7" s="54"/>
      <c r="S7" s="57">
        <f>SUM(S2:S6)</f>
        <v>428710</v>
      </c>
      <c r="T7" s="57">
        <f t="shared" ref="T7:W7" si="0">SUM(T2:T6)</f>
        <v>428710</v>
      </c>
      <c r="U7" s="57">
        <f t="shared" si="0"/>
        <v>428710</v>
      </c>
      <c r="V7" s="57">
        <f t="shared" si="0"/>
        <v>428710</v>
      </c>
      <c r="W7" s="57">
        <f t="shared" si="0"/>
        <v>428710</v>
      </c>
    </row>
    <row r="8" spans="1:24" x14ac:dyDescent="0.3">
      <c r="A8" s="54"/>
      <c r="B8" s="54"/>
      <c r="C8" s="54"/>
      <c r="D8" s="54"/>
      <c r="E8" s="54"/>
      <c r="F8" s="54"/>
      <c r="G8" s="54"/>
      <c r="H8" s="56"/>
      <c r="I8" s="54"/>
      <c r="J8" s="57"/>
      <c r="K8" s="57"/>
      <c r="L8" s="57"/>
      <c r="M8" s="57"/>
      <c r="N8" s="57"/>
      <c r="O8" s="57"/>
      <c r="P8" s="57"/>
      <c r="Q8" s="57"/>
      <c r="R8" s="54"/>
      <c r="S8" s="57">
        <v>0.12</v>
      </c>
      <c r="T8" s="57">
        <v>0.12</v>
      </c>
      <c r="U8" s="57">
        <v>0.12</v>
      </c>
      <c r="V8" s="57">
        <v>0.12</v>
      </c>
      <c r="W8" s="57">
        <v>0.12</v>
      </c>
    </row>
    <row r="9" spans="1:24" x14ac:dyDescent="0.3">
      <c r="A9" s="54"/>
      <c r="B9" s="54"/>
      <c r="C9" s="54"/>
      <c r="D9" s="54"/>
      <c r="E9" s="54"/>
      <c r="F9" s="54"/>
      <c r="G9" s="54"/>
      <c r="H9" s="56"/>
      <c r="I9" s="54"/>
      <c r="J9" s="57"/>
      <c r="K9" s="57"/>
      <c r="L9" s="57"/>
      <c r="M9" s="57"/>
      <c r="N9" s="57"/>
      <c r="O9" s="57"/>
      <c r="P9" s="57"/>
      <c r="Q9" s="57"/>
      <c r="R9" s="54"/>
      <c r="S9" s="57">
        <f>S8*S7</f>
        <v>51445.2</v>
      </c>
      <c r="T9" s="57">
        <f t="shared" ref="T9:W9" si="1">T8*T7</f>
        <v>51445.2</v>
      </c>
      <c r="U9" s="57">
        <f t="shared" si="1"/>
        <v>51445.2</v>
      </c>
      <c r="V9" s="57">
        <f t="shared" si="1"/>
        <v>51445.2</v>
      </c>
      <c r="W9" s="57">
        <f t="shared" si="1"/>
        <v>51445.2</v>
      </c>
      <c r="X9" s="67" t="s">
        <v>132</v>
      </c>
    </row>
    <row r="10" spans="1:24" x14ac:dyDescent="0.3">
      <c r="A10" s="58" t="s">
        <v>69</v>
      </c>
      <c r="B10" s="58" t="s">
        <v>75</v>
      </c>
      <c r="C10" s="58"/>
      <c r="D10" s="58"/>
      <c r="E10" s="58" t="s">
        <v>75</v>
      </c>
      <c r="F10" s="58" t="s">
        <v>75</v>
      </c>
      <c r="G10" s="58" t="s">
        <v>75</v>
      </c>
      <c r="H10" s="59"/>
      <c r="I10" s="58" t="s">
        <v>75</v>
      </c>
      <c r="J10" s="60">
        <v>0</v>
      </c>
      <c r="K10" s="60">
        <v>0</v>
      </c>
      <c r="L10" s="60">
        <v>0</v>
      </c>
      <c r="M10" s="60">
        <v>0</v>
      </c>
      <c r="N10" s="60">
        <v>0</v>
      </c>
      <c r="O10" s="60">
        <v>0</v>
      </c>
      <c r="P10" s="60">
        <v>0</v>
      </c>
      <c r="Q10" s="60">
        <v>428710</v>
      </c>
      <c r="R10" s="58" t="s">
        <v>75</v>
      </c>
      <c r="S10" s="61"/>
      <c r="T10" s="61"/>
      <c r="U10" s="61"/>
      <c r="V10" s="61"/>
      <c r="W10" s="61"/>
    </row>
    <row r="11" spans="1:24" x14ac:dyDescent="0.3">
      <c r="A11" s="58" t="s">
        <v>75</v>
      </c>
      <c r="B11" s="58" t="s">
        <v>75</v>
      </c>
      <c r="C11" s="58"/>
      <c r="D11" s="58"/>
      <c r="E11" s="58" t="s">
        <v>75</v>
      </c>
      <c r="F11" s="58" t="s">
        <v>75</v>
      </c>
      <c r="G11" s="58" t="s">
        <v>75</v>
      </c>
      <c r="H11" s="59"/>
      <c r="I11" s="58" t="s">
        <v>75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0">
        <v>0</v>
      </c>
      <c r="P11" s="60">
        <v>0</v>
      </c>
      <c r="Q11" s="60">
        <v>428710</v>
      </c>
      <c r="R11" s="58" t="s">
        <v>75</v>
      </c>
      <c r="S11" s="61"/>
      <c r="T11" s="61"/>
      <c r="U11" s="61"/>
      <c r="V11" s="61"/>
      <c r="W11" s="61"/>
    </row>
    <row r="12" spans="1:24" x14ac:dyDescent="0.3">
      <c r="A12" s="54" t="s">
        <v>80</v>
      </c>
      <c r="B12" s="54" t="s">
        <v>70</v>
      </c>
      <c r="C12" s="54">
        <v>31158966</v>
      </c>
      <c r="D12" s="54">
        <v>0</v>
      </c>
      <c r="E12" s="54" t="s">
        <v>71</v>
      </c>
      <c r="F12" s="54" t="s">
        <v>72</v>
      </c>
      <c r="G12" s="54" t="s">
        <v>81</v>
      </c>
      <c r="H12" s="56">
        <v>42736</v>
      </c>
      <c r="I12" s="54" t="s">
        <v>82</v>
      </c>
      <c r="J12" s="57">
        <v>-32233</v>
      </c>
      <c r="K12" s="57">
        <v>-1423</v>
      </c>
      <c r="L12" s="57">
        <v>-1423</v>
      </c>
      <c r="M12" s="57">
        <v>-1423</v>
      </c>
      <c r="N12" s="57">
        <v>-1423</v>
      </c>
      <c r="O12" s="57">
        <v>-1423</v>
      </c>
      <c r="P12" s="57">
        <v>-32233</v>
      </c>
      <c r="Q12" s="57">
        <v>10216</v>
      </c>
      <c r="R12" s="54" t="s">
        <v>75</v>
      </c>
      <c r="S12" s="57">
        <v>3101</v>
      </c>
      <c r="T12" s="57">
        <v>4524</v>
      </c>
      <c r="U12" s="57">
        <v>5947</v>
      </c>
      <c r="V12" s="57">
        <v>7370</v>
      </c>
      <c r="W12" s="57">
        <v>8793</v>
      </c>
      <c r="X12" s="67">
        <v>0.12</v>
      </c>
    </row>
    <row r="13" spans="1:24" x14ac:dyDescent="0.3">
      <c r="A13" s="54" t="s">
        <v>80</v>
      </c>
      <c r="B13" s="54" t="s">
        <v>70</v>
      </c>
      <c r="C13" s="54">
        <v>31158967</v>
      </c>
      <c r="D13" s="54">
        <v>0</v>
      </c>
      <c r="E13" s="54" t="s">
        <v>83</v>
      </c>
      <c r="F13" s="54" t="s">
        <v>72</v>
      </c>
      <c r="G13" s="54" t="s">
        <v>81</v>
      </c>
      <c r="H13" s="56">
        <v>42736</v>
      </c>
      <c r="I13" s="54" t="s">
        <v>84</v>
      </c>
      <c r="J13" s="57">
        <v>-5271785</v>
      </c>
      <c r="K13" s="57">
        <v>-280420</v>
      </c>
      <c r="L13" s="57">
        <v>-280420</v>
      </c>
      <c r="M13" s="57">
        <v>-280420</v>
      </c>
      <c r="N13" s="57">
        <v>-280420</v>
      </c>
      <c r="O13" s="57">
        <v>-280420</v>
      </c>
      <c r="P13" s="57">
        <v>-5271785</v>
      </c>
      <c r="Q13" s="57">
        <v>3140808.66</v>
      </c>
      <c r="R13" s="54" t="s">
        <v>75</v>
      </c>
      <c r="S13" s="57">
        <v>1738708.66</v>
      </c>
      <c r="T13" s="57">
        <v>2019128.66</v>
      </c>
      <c r="U13" s="57">
        <v>2299548.66</v>
      </c>
      <c r="V13" s="57">
        <v>2579968.66</v>
      </c>
      <c r="W13" s="57">
        <v>2860388.66</v>
      </c>
      <c r="X13" s="67">
        <v>0.12</v>
      </c>
    </row>
    <row r="14" spans="1:24" x14ac:dyDescent="0.3">
      <c r="A14" s="54" t="s">
        <v>80</v>
      </c>
      <c r="B14" s="54" t="s">
        <v>70</v>
      </c>
      <c r="C14" s="54">
        <v>31158972</v>
      </c>
      <c r="D14" s="54">
        <v>0</v>
      </c>
      <c r="E14" s="54" t="s">
        <v>85</v>
      </c>
      <c r="F14" s="54" t="s">
        <v>86</v>
      </c>
      <c r="G14" s="54" t="s">
        <v>81</v>
      </c>
      <c r="H14" s="56">
        <v>38504</v>
      </c>
      <c r="I14" s="54" t="s">
        <v>87</v>
      </c>
      <c r="J14" s="57">
        <v>-63951</v>
      </c>
      <c r="K14" s="57">
        <v>-3639</v>
      </c>
      <c r="L14" s="57">
        <v>-3639</v>
      </c>
      <c r="M14" s="57">
        <v>-1548.37</v>
      </c>
      <c r="N14" s="57">
        <v>0</v>
      </c>
      <c r="O14" s="57">
        <v>0</v>
      </c>
      <c r="P14" s="57">
        <v>-63951</v>
      </c>
      <c r="Q14" s="57">
        <v>8826.3700000000008</v>
      </c>
      <c r="R14" s="54" t="s">
        <v>75</v>
      </c>
      <c r="S14" s="57">
        <v>0</v>
      </c>
      <c r="T14" s="57">
        <v>0</v>
      </c>
      <c r="U14" s="57">
        <v>0</v>
      </c>
      <c r="V14" s="57">
        <v>1548.37</v>
      </c>
      <c r="W14" s="57">
        <v>5187.37</v>
      </c>
      <c r="X14" s="67">
        <v>0.12</v>
      </c>
    </row>
    <row r="15" spans="1:24" x14ac:dyDescent="0.3">
      <c r="A15" s="54" t="s">
        <v>80</v>
      </c>
      <c r="B15" s="54" t="s">
        <v>70</v>
      </c>
      <c r="C15" s="54">
        <v>31158976</v>
      </c>
      <c r="D15" s="54">
        <v>0</v>
      </c>
      <c r="E15" s="54" t="s">
        <v>88</v>
      </c>
      <c r="F15" s="54" t="s">
        <v>72</v>
      </c>
      <c r="G15" s="54" t="s">
        <v>81</v>
      </c>
      <c r="H15" s="56">
        <v>42736</v>
      </c>
      <c r="I15" s="54" t="s">
        <v>84</v>
      </c>
      <c r="J15" s="57">
        <v>-11689731</v>
      </c>
      <c r="K15" s="57">
        <v>-628223</v>
      </c>
      <c r="L15" s="57">
        <v>-628223</v>
      </c>
      <c r="M15" s="57">
        <v>-628223</v>
      </c>
      <c r="N15" s="57">
        <v>-628223</v>
      </c>
      <c r="O15" s="57">
        <v>-628223</v>
      </c>
      <c r="P15" s="57">
        <v>-11689731</v>
      </c>
      <c r="Q15" s="57">
        <v>7156939.3399999999</v>
      </c>
      <c r="R15" s="54" t="s">
        <v>75</v>
      </c>
      <c r="S15" s="57">
        <v>4015824.34</v>
      </c>
      <c r="T15" s="57">
        <v>4644047.34</v>
      </c>
      <c r="U15" s="57">
        <v>5272270.34</v>
      </c>
      <c r="V15" s="57">
        <v>5900493.3399999999</v>
      </c>
      <c r="W15" s="57">
        <v>6528716.3399999999</v>
      </c>
      <c r="X15" s="67">
        <v>0.12</v>
      </c>
    </row>
    <row r="16" spans="1:24" x14ac:dyDescent="0.3">
      <c r="A16" s="54"/>
      <c r="B16" s="54"/>
      <c r="C16" s="54"/>
      <c r="D16" s="54"/>
      <c r="E16" s="54"/>
      <c r="F16" s="54"/>
      <c r="G16" s="54"/>
      <c r="H16" s="56"/>
      <c r="I16" s="54"/>
      <c r="J16" s="57"/>
      <c r="K16" s="57"/>
      <c r="L16" s="57"/>
      <c r="M16" s="57"/>
      <c r="N16" s="57"/>
      <c r="O16" s="57"/>
      <c r="P16" s="57"/>
      <c r="Q16" s="57"/>
      <c r="R16" s="54"/>
      <c r="S16" s="57">
        <f t="shared" ref="S16:V16" si="2">SUM(S12:S15)</f>
        <v>5757634</v>
      </c>
      <c r="T16" s="57">
        <f t="shared" si="2"/>
        <v>6667700</v>
      </c>
      <c r="U16" s="57">
        <f t="shared" si="2"/>
        <v>7577766</v>
      </c>
      <c r="V16" s="57">
        <f t="shared" si="2"/>
        <v>8489380.370000001</v>
      </c>
      <c r="W16" s="57">
        <f>SUM(W12:W15)</f>
        <v>9403085.370000001</v>
      </c>
    </row>
    <row r="17" spans="1:24" x14ac:dyDescent="0.3">
      <c r="A17" s="54"/>
      <c r="B17" s="54"/>
      <c r="C17" s="54"/>
      <c r="D17" s="54"/>
      <c r="E17" s="54"/>
      <c r="F17" s="54"/>
      <c r="G17" s="54"/>
      <c r="H17" s="56"/>
      <c r="I17" s="54"/>
      <c r="J17" s="57"/>
      <c r="K17" s="57"/>
      <c r="L17" s="57"/>
      <c r="M17" s="57"/>
      <c r="N17" s="57"/>
      <c r="O17" s="57"/>
      <c r="P17" s="57"/>
      <c r="Q17" s="57"/>
      <c r="R17" s="54"/>
      <c r="S17" s="57">
        <v>0.12</v>
      </c>
      <c r="T17" s="57">
        <v>0.12</v>
      </c>
      <c r="U17" s="57">
        <v>0.12</v>
      </c>
      <c r="V17" s="57">
        <v>0.12</v>
      </c>
      <c r="W17" s="57">
        <v>0.12</v>
      </c>
    </row>
    <row r="18" spans="1:24" x14ac:dyDescent="0.3">
      <c r="A18" s="54"/>
      <c r="B18" s="54"/>
      <c r="C18" s="54"/>
      <c r="D18" s="54"/>
      <c r="E18" s="54"/>
      <c r="F18" s="54"/>
      <c r="G18" s="54"/>
      <c r="H18" s="56"/>
      <c r="I18" s="54"/>
      <c r="J18" s="57"/>
      <c r="K18" s="57"/>
      <c r="L18" s="57"/>
      <c r="M18" s="57"/>
      <c r="N18" s="57"/>
      <c r="O18" s="57"/>
      <c r="P18" s="57"/>
      <c r="Q18" s="57"/>
      <c r="R18" s="54"/>
      <c r="S18" s="57">
        <f>S16*S17</f>
        <v>690916.08</v>
      </c>
      <c r="T18" s="57">
        <f t="shared" ref="T18:W18" si="3">T16*T17</f>
        <v>800124</v>
      </c>
      <c r="U18" s="57">
        <f t="shared" si="3"/>
        <v>909331.91999999993</v>
      </c>
      <c r="V18" s="57">
        <f t="shared" si="3"/>
        <v>1018725.6444000001</v>
      </c>
      <c r="W18" s="57">
        <f t="shared" si="3"/>
        <v>1128370.2444000002</v>
      </c>
      <c r="X18" s="67" t="s">
        <v>132</v>
      </c>
    </row>
    <row r="19" spans="1:24" x14ac:dyDescent="0.3">
      <c r="A19" s="54" t="s">
        <v>80</v>
      </c>
      <c r="B19" s="54" t="s">
        <v>70</v>
      </c>
      <c r="C19" s="54">
        <v>31161370</v>
      </c>
      <c r="D19" s="54">
        <v>0</v>
      </c>
      <c r="E19" s="54" t="s">
        <v>89</v>
      </c>
      <c r="F19" s="54" t="s">
        <v>90</v>
      </c>
      <c r="G19" s="54" t="s">
        <v>81</v>
      </c>
      <c r="H19" s="56">
        <v>43435</v>
      </c>
      <c r="I19" s="54" t="s">
        <v>91</v>
      </c>
      <c r="J19" s="57">
        <v>-2017894</v>
      </c>
      <c r="K19" s="57">
        <v>-494178</v>
      </c>
      <c r="L19" s="57">
        <v>-494178</v>
      </c>
      <c r="M19" s="57">
        <v>-494178</v>
      </c>
      <c r="N19" s="57">
        <v>-494178</v>
      </c>
      <c r="O19" s="57">
        <v>-494178</v>
      </c>
      <c r="P19" s="57">
        <v>-2017894</v>
      </c>
      <c r="Q19" s="57">
        <v>2923877</v>
      </c>
      <c r="R19" s="54" t="s">
        <v>75</v>
      </c>
      <c r="S19" s="57">
        <v>452987</v>
      </c>
      <c r="T19" s="57">
        <v>947165</v>
      </c>
      <c r="U19" s="57">
        <v>1441343</v>
      </c>
      <c r="V19" s="57">
        <v>1935521</v>
      </c>
      <c r="W19" s="57">
        <v>2429699</v>
      </c>
      <c r="X19" s="67" t="s">
        <v>132</v>
      </c>
    </row>
    <row r="20" spans="1:24" x14ac:dyDescent="0.3">
      <c r="A20" s="58" t="s">
        <v>80</v>
      </c>
      <c r="B20" s="58" t="s">
        <v>75</v>
      </c>
      <c r="C20" s="58"/>
      <c r="D20" s="58"/>
      <c r="E20" s="58" t="s">
        <v>75</v>
      </c>
      <c r="F20" s="58" t="s">
        <v>75</v>
      </c>
      <c r="G20" s="58" t="s">
        <v>75</v>
      </c>
      <c r="H20" s="59"/>
      <c r="I20" s="58" t="s">
        <v>75</v>
      </c>
      <c r="J20" s="60">
        <v>-19075594</v>
      </c>
      <c r="K20" s="60">
        <v>-1407883</v>
      </c>
      <c r="L20" s="60">
        <v>-1407883</v>
      </c>
      <c r="M20" s="60">
        <v>-1405792.37</v>
      </c>
      <c r="N20" s="60">
        <v>-1404244</v>
      </c>
      <c r="O20" s="60">
        <v>-1404244</v>
      </c>
      <c r="P20" s="60">
        <v>-19075594</v>
      </c>
      <c r="Q20" s="60">
        <v>13240667.369999999</v>
      </c>
      <c r="R20" s="58" t="s">
        <v>75</v>
      </c>
      <c r="S20" s="61"/>
      <c r="T20" s="61"/>
      <c r="U20" s="61"/>
      <c r="V20" s="61"/>
      <c r="W20" s="61"/>
    </row>
    <row r="21" spans="1:24" x14ac:dyDescent="0.3">
      <c r="A21" s="58" t="s">
        <v>75</v>
      </c>
      <c r="B21" s="58" t="s">
        <v>75</v>
      </c>
      <c r="C21" s="58"/>
      <c r="D21" s="58"/>
      <c r="E21" s="58" t="s">
        <v>75</v>
      </c>
      <c r="F21" s="58" t="s">
        <v>75</v>
      </c>
      <c r="G21" s="58" t="s">
        <v>75</v>
      </c>
      <c r="H21" s="59"/>
      <c r="I21" s="58" t="s">
        <v>75</v>
      </c>
      <c r="J21" s="60">
        <v>-19075594</v>
      </c>
      <c r="K21" s="60">
        <v>-1407883</v>
      </c>
      <c r="L21" s="60">
        <v>-1407883</v>
      </c>
      <c r="M21" s="60">
        <v>-1405792.37</v>
      </c>
      <c r="N21" s="60">
        <v>-1404244</v>
      </c>
      <c r="O21" s="60">
        <v>-1404244</v>
      </c>
      <c r="P21" s="60">
        <v>-19075594</v>
      </c>
      <c r="Q21" s="60">
        <v>13240667.369999999</v>
      </c>
      <c r="R21" s="58" t="s">
        <v>75</v>
      </c>
      <c r="S21" s="61"/>
      <c r="T21" s="61"/>
      <c r="U21" s="61"/>
      <c r="V21" s="61"/>
      <c r="W21" s="61"/>
    </row>
    <row r="22" spans="1:24" x14ac:dyDescent="0.3">
      <c r="A22" s="54" t="s">
        <v>92</v>
      </c>
      <c r="B22" s="54" t="s">
        <v>70</v>
      </c>
      <c r="C22" s="54">
        <v>46240096</v>
      </c>
      <c r="D22" s="54">
        <v>0</v>
      </c>
      <c r="E22" s="54" t="s">
        <v>93</v>
      </c>
      <c r="F22" s="54" t="s">
        <v>90</v>
      </c>
      <c r="G22" s="54" t="s">
        <v>81</v>
      </c>
      <c r="H22" s="56">
        <v>43497</v>
      </c>
      <c r="I22" s="54" t="s">
        <v>94</v>
      </c>
      <c r="J22" s="57">
        <v>-58589</v>
      </c>
      <c r="K22" s="57">
        <v>-14959</v>
      </c>
      <c r="L22" s="57">
        <v>-14959</v>
      </c>
      <c r="M22" s="57">
        <v>-1243</v>
      </c>
      <c r="N22" s="57">
        <v>0</v>
      </c>
      <c r="O22" s="57">
        <v>0</v>
      </c>
      <c r="P22" s="57">
        <v>-58589</v>
      </c>
      <c r="Q22" s="57">
        <v>31161</v>
      </c>
      <c r="R22" s="54" t="s">
        <v>75</v>
      </c>
      <c r="S22" s="57">
        <v>0</v>
      </c>
      <c r="T22" s="57">
        <v>0</v>
      </c>
      <c r="U22" s="57">
        <v>0</v>
      </c>
      <c r="V22" s="57">
        <v>1243</v>
      </c>
      <c r="W22" s="57">
        <v>16202</v>
      </c>
      <c r="X22" s="67" t="s">
        <v>132</v>
      </c>
    </row>
    <row r="23" spans="1:24" x14ac:dyDescent="0.3">
      <c r="A23" s="54" t="s">
        <v>92</v>
      </c>
      <c r="B23" s="54" t="s">
        <v>70</v>
      </c>
      <c r="C23" s="54">
        <v>46240099</v>
      </c>
      <c r="D23" s="54">
        <v>0</v>
      </c>
      <c r="E23" s="54" t="s">
        <v>93</v>
      </c>
      <c r="F23" s="54" t="s">
        <v>90</v>
      </c>
      <c r="G23" s="54" t="s">
        <v>81</v>
      </c>
      <c r="H23" s="56">
        <v>43497</v>
      </c>
      <c r="I23" s="54" t="s">
        <v>94</v>
      </c>
      <c r="J23" s="57">
        <v>-58589</v>
      </c>
      <c r="K23" s="57">
        <v>-14959</v>
      </c>
      <c r="L23" s="57">
        <v>-14959</v>
      </c>
      <c r="M23" s="57">
        <v>-1243</v>
      </c>
      <c r="N23" s="57">
        <v>0</v>
      </c>
      <c r="O23" s="57">
        <v>0</v>
      </c>
      <c r="P23" s="57">
        <v>-58589</v>
      </c>
      <c r="Q23" s="57">
        <v>31161</v>
      </c>
      <c r="R23" s="54" t="s">
        <v>75</v>
      </c>
      <c r="S23" s="57">
        <v>0</v>
      </c>
      <c r="T23" s="57">
        <v>0</v>
      </c>
      <c r="U23" s="57">
        <v>0</v>
      </c>
      <c r="V23" s="57">
        <v>1243</v>
      </c>
      <c r="W23" s="57">
        <v>16202</v>
      </c>
      <c r="X23" s="67" t="s">
        <v>132</v>
      </c>
    </row>
    <row r="24" spans="1:24" x14ac:dyDescent="0.3">
      <c r="A24" s="54" t="s">
        <v>92</v>
      </c>
      <c r="B24" s="54" t="s">
        <v>70</v>
      </c>
      <c r="C24" s="54">
        <v>46240102</v>
      </c>
      <c r="D24" s="54">
        <v>0</v>
      </c>
      <c r="E24" s="54" t="s">
        <v>93</v>
      </c>
      <c r="F24" s="54" t="s">
        <v>90</v>
      </c>
      <c r="G24" s="54" t="s">
        <v>81</v>
      </c>
      <c r="H24" s="56">
        <v>43497</v>
      </c>
      <c r="I24" s="54" t="s">
        <v>94</v>
      </c>
      <c r="J24" s="57">
        <v>-58589</v>
      </c>
      <c r="K24" s="57">
        <v>-14959</v>
      </c>
      <c r="L24" s="57">
        <v>-14959</v>
      </c>
      <c r="M24" s="57">
        <v>-1243</v>
      </c>
      <c r="N24" s="57">
        <v>0</v>
      </c>
      <c r="O24" s="57">
        <v>0</v>
      </c>
      <c r="P24" s="57">
        <v>-58589</v>
      </c>
      <c r="Q24" s="57">
        <v>31161</v>
      </c>
      <c r="R24" s="54" t="s">
        <v>75</v>
      </c>
      <c r="S24" s="57">
        <v>0</v>
      </c>
      <c r="T24" s="57">
        <v>0</v>
      </c>
      <c r="U24" s="57">
        <v>0</v>
      </c>
      <c r="V24" s="57">
        <v>1243</v>
      </c>
      <c r="W24" s="57">
        <v>16202</v>
      </c>
      <c r="X24" s="67" t="s">
        <v>132</v>
      </c>
    </row>
    <row r="25" spans="1:24" x14ac:dyDescent="0.3">
      <c r="A25" s="58" t="s">
        <v>92</v>
      </c>
      <c r="B25" s="58" t="s">
        <v>75</v>
      </c>
      <c r="C25" s="58"/>
      <c r="D25" s="58"/>
      <c r="E25" s="58" t="s">
        <v>75</v>
      </c>
      <c r="F25" s="58" t="s">
        <v>75</v>
      </c>
      <c r="G25" s="58" t="s">
        <v>75</v>
      </c>
      <c r="H25" s="59"/>
      <c r="I25" s="58" t="s">
        <v>75</v>
      </c>
      <c r="J25" s="60">
        <v>-175767</v>
      </c>
      <c r="K25" s="60">
        <v>-44877</v>
      </c>
      <c r="L25" s="60">
        <v>-44877</v>
      </c>
      <c r="M25" s="60">
        <v>-3729</v>
      </c>
      <c r="N25" s="60">
        <v>0</v>
      </c>
      <c r="O25" s="60">
        <v>0</v>
      </c>
      <c r="P25" s="60">
        <v>-175767</v>
      </c>
      <c r="Q25" s="60">
        <v>93483</v>
      </c>
      <c r="R25" s="58" t="s">
        <v>75</v>
      </c>
      <c r="S25" s="61"/>
      <c r="T25" s="61"/>
      <c r="U25" s="61"/>
      <c r="V25" s="61"/>
      <c r="W25" s="61"/>
    </row>
    <row r="26" spans="1:24" x14ac:dyDescent="0.3">
      <c r="A26" s="58" t="s">
        <v>75</v>
      </c>
      <c r="B26" s="58" t="s">
        <v>75</v>
      </c>
      <c r="C26" s="58"/>
      <c r="D26" s="58"/>
      <c r="E26" s="58" t="s">
        <v>75</v>
      </c>
      <c r="F26" s="58" t="s">
        <v>75</v>
      </c>
      <c r="G26" s="58" t="s">
        <v>75</v>
      </c>
      <c r="H26" s="59"/>
      <c r="I26" s="58" t="s">
        <v>75</v>
      </c>
      <c r="J26" s="60">
        <v>-175767</v>
      </c>
      <c r="K26" s="60">
        <v>-44877</v>
      </c>
      <c r="L26" s="60">
        <v>-44877</v>
      </c>
      <c r="M26" s="60">
        <v>-3729</v>
      </c>
      <c r="N26" s="60">
        <v>0</v>
      </c>
      <c r="O26" s="60">
        <v>0</v>
      </c>
      <c r="P26" s="60">
        <v>-175767</v>
      </c>
      <c r="Q26" s="60">
        <v>93483</v>
      </c>
      <c r="R26" s="58" t="s">
        <v>75</v>
      </c>
      <c r="S26" s="61"/>
      <c r="T26" s="61"/>
      <c r="U26" s="61"/>
      <c r="V26" s="61"/>
      <c r="W26" s="61"/>
    </row>
    <row r="27" spans="1:24" x14ac:dyDescent="0.3">
      <c r="A27" s="54" t="s">
        <v>95</v>
      </c>
      <c r="B27" s="54" t="s">
        <v>70</v>
      </c>
      <c r="C27" s="66" t="s">
        <v>119</v>
      </c>
      <c r="D27" s="54">
        <v>0</v>
      </c>
      <c r="E27" s="54" t="s">
        <v>96</v>
      </c>
      <c r="F27" s="54" t="s">
        <v>97</v>
      </c>
      <c r="G27" s="54" t="s">
        <v>81</v>
      </c>
      <c r="H27" s="56">
        <v>40513</v>
      </c>
      <c r="I27" s="54" t="s">
        <v>98</v>
      </c>
      <c r="J27" s="57">
        <v>-6513680</v>
      </c>
      <c r="K27" s="57">
        <v>0</v>
      </c>
      <c r="L27" s="57">
        <v>0</v>
      </c>
      <c r="M27" s="57">
        <v>0</v>
      </c>
      <c r="N27" s="57">
        <v>0</v>
      </c>
      <c r="O27" s="57">
        <v>0</v>
      </c>
      <c r="P27" s="57">
        <v>-6513680</v>
      </c>
      <c r="Q27" s="57">
        <v>0</v>
      </c>
      <c r="R27" s="54" t="s">
        <v>99</v>
      </c>
      <c r="S27" s="57">
        <v>0</v>
      </c>
      <c r="T27" s="57">
        <v>0</v>
      </c>
      <c r="U27" s="57">
        <v>0</v>
      </c>
      <c r="V27" s="57">
        <v>0</v>
      </c>
      <c r="W27" s="57">
        <v>0</v>
      </c>
      <c r="X27" s="67" t="s">
        <v>132</v>
      </c>
    </row>
    <row r="28" spans="1:24" x14ac:dyDescent="0.3">
      <c r="A28" s="54" t="s">
        <v>95</v>
      </c>
      <c r="B28" s="54" t="s">
        <v>70</v>
      </c>
      <c r="C28" s="66" t="s">
        <v>120</v>
      </c>
      <c r="D28" s="54">
        <v>0</v>
      </c>
      <c r="E28" s="54" t="s">
        <v>100</v>
      </c>
      <c r="F28" s="54" t="s">
        <v>97</v>
      </c>
      <c r="G28" s="54" t="s">
        <v>81</v>
      </c>
      <c r="H28" s="56">
        <v>40787</v>
      </c>
      <c r="I28" s="54" t="s">
        <v>98</v>
      </c>
      <c r="J28" s="57">
        <v>-3164819</v>
      </c>
      <c r="K28" s="57">
        <v>0</v>
      </c>
      <c r="L28" s="57">
        <v>0</v>
      </c>
      <c r="M28" s="57">
        <v>0</v>
      </c>
      <c r="N28" s="57">
        <v>0</v>
      </c>
      <c r="O28" s="57">
        <v>0</v>
      </c>
      <c r="P28" s="57">
        <v>-3164819</v>
      </c>
      <c r="Q28" s="57">
        <v>0</v>
      </c>
      <c r="R28" s="54" t="s">
        <v>101</v>
      </c>
      <c r="S28" s="57">
        <v>0</v>
      </c>
      <c r="T28" s="57">
        <v>0</v>
      </c>
      <c r="U28" s="57">
        <v>0</v>
      </c>
      <c r="V28" s="57">
        <v>0</v>
      </c>
      <c r="W28" s="57">
        <v>0</v>
      </c>
      <c r="X28" s="67" t="s">
        <v>132</v>
      </c>
    </row>
    <row r="29" spans="1:24" x14ac:dyDescent="0.3">
      <c r="A29" s="54" t="s">
        <v>95</v>
      </c>
      <c r="B29" s="54" t="s">
        <v>70</v>
      </c>
      <c r="C29" s="66" t="s">
        <v>121</v>
      </c>
      <c r="D29" s="54">
        <v>0</v>
      </c>
      <c r="E29" s="54" t="s">
        <v>100</v>
      </c>
      <c r="F29" s="54" t="s">
        <v>97</v>
      </c>
      <c r="G29" s="54" t="s">
        <v>81</v>
      </c>
      <c r="H29" s="56">
        <v>41153</v>
      </c>
      <c r="I29" s="54" t="s">
        <v>98</v>
      </c>
      <c r="J29" s="57">
        <v>-3268891</v>
      </c>
      <c r="K29" s="57">
        <v>0</v>
      </c>
      <c r="L29" s="57">
        <v>0</v>
      </c>
      <c r="M29" s="57">
        <v>0</v>
      </c>
      <c r="N29" s="57">
        <v>0</v>
      </c>
      <c r="O29" s="57">
        <v>0</v>
      </c>
      <c r="P29" s="57">
        <v>-3268891</v>
      </c>
      <c r="Q29" s="57">
        <v>0</v>
      </c>
      <c r="R29" s="54" t="s">
        <v>102</v>
      </c>
      <c r="S29" s="57">
        <v>0</v>
      </c>
      <c r="T29" s="57">
        <v>0</v>
      </c>
      <c r="U29" s="57">
        <v>0</v>
      </c>
      <c r="V29" s="57">
        <v>0</v>
      </c>
      <c r="W29" s="57">
        <v>0</v>
      </c>
      <c r="X29" s="67" t="s">
        <v>132</v>
      </c>
    </row>
    <row r="30" spans="1:24" x14ac:dyDescent="0.3">
      <c r="A30" s="54" t="s">
        <v>95</v>
      </c>
      <c r="B30" s="54" t="s">
        <v>70</v>
      </c>
      <c r="C30" s="66" t="s">
        <v>122</v>
      </c>
      <c r="D30" s="54">
        <v>0</v>
      </c>
      <c r="E30" s="54" t="s">
        <v>103</v>
      </c>
      <c r="F30" s="54" t="s">
        <v>97</v>
      </c>
      <c r="G30" s="54" t="s">
        <v>81</v>
      </c>
      <c r="H30" s="56">
        <v>43374</v>
      </c>
      <c r="I30" s="54" t="s">
        <v>91</v>
      </c>
      <c r="J30" s="57">
        <v>-1244618</v>
      </c>
      <c r="K30" s="57">
        <v>-243568</v>
      </c>
      <c r="L30" s="57">
        <v>-243568</v>
      </c>
      <c r="M30" s="57">
        <v>-243568</v>
      </c>
      <c r="N30" s="57">
        <v>-243568</v>
      </c>
      <c r="O30" s="57">
        <v>-216786.99</v>
      </c>
      <c r="P30" s="57">
        <v>-1244618</v>
      </c>
      <c r="Q30" s="57">
        <v>1191058.99</v>
      </c>
      <c r="R30" s="54" t="s">
        <v>104</v>
      </c>
      <c r="S30" s="57">
        <v>0</v>
      </c>
      <c r="T30" s="57">
        <v>216786.99</v>
      </c>
      <c r="U30" s="57">
        <v>460354.99</v>
      </c>
      <c r="V30" s="57">
        <v>703922.99</v>
      </c>
      <c r="W30" s="57">
        <v>947490.99</v>
      </c>
      <c r="X30" s="67" t="s">
        <v>132</v>
      </c>
    </row>
    <row r="31" spans="1:24" x14ac:dyDescent="0.3">
      <c r="A31" s="54" t="s">
        <v>95</v>
      </c>
      <c r="B31" s="54" t="s">
        <v>70</v>
      </c>
      <c r="C31" s="66" t="s">
        <v>123</v>
      </c>
      <c r="D31" s="54">
        <v>0</v>
      </c>
      <c r="E31" s="54" t="s">
        <v>103</v>
      </c>
      <c r="F31" s="54" t="s">
        <v>97</v>
      </c>
      <c r="G31" s="54" t="s">
        <v>81</v>
      </c>
      <c r="H31" s="56">
        <v>43374</v>
      </c>
      <c r="I31" s="54" t="s">
        <v>91</v>
      </c>
      <c r="J31" s="57">
        <v>-1244618</v>
      </c>
      <c r="K31" s="57">
        <v>-243568</v>
      </c>
      <c r="L31" s="57">
        <v>-243568</v>
      </c>
      <c r="M31" s="57">
        <v>-243568</v>
      </c>
      <c r="N31" s="57">
        <v>-243568</v>
      </c>
      <c r="O31" s="57">
        <v>-216786.99</v>
      </c>
      <c r="P31" s="57">
        <v>-1244618</v>
      </c>
      <c r="Q31" s="57">
        <v>1191058.99</v>
      </c>
      <c r="R31" s="54" t="s">
        <v>105</v>
      </c>
      <c r="S31" s="57">
        <v>0</v>
      </c>
      <c r="T31" s="57">
        <v>216786.99</v>
      </c>
      <c r="U31" s="57">
        <v>460354.99</v>
      </c>
      <c r="V31" s="57">
        <v>703922.99</v>
      </c>
      <c r="W31" s="57">
        <v>947490.99</v>
      </c>
      <c r="X31" s="67" t="s">
        <v>132</v>
      </c>
    </row>
    <row r="32" spans="1:24" x14ac:dyDescent="0.3">
      <c r="A32" s="54" t="s">
        <v>95</v>
      </c>
      <c r="B32" s="54" t="s">
        <v>70</v>
      </c>
      <c r="C32" s="66" t="s">
        <v>124</v>
      </c>
      <c r="D32" s="54">
        <v>0</v>
      </c>
      <c r="E32" s="54" t="s">
        <v>103</v>
      </c>
      <c r="F32" s="54" t="s">
        <v>97</v>
      </c>
      <c r="G32" s="54" t="s">
        <v>81</v>
      </c>
      <c r="H32" s="56">
        <v>43374</v>
      </c>
      <c r="I32" s="54" t="s">
        <v>91</v>
      </c>
      <c r="J32" s="57">
        <v>-1244618</v>
      </c>
      <c r="K32" s="57">
        <v>-243568</v>
      </c>
      <c r="L32" s="57">
        <v>-243568</v>
      </c>
      <c r="M32" s="57">
        <v>-243568</v>
      </c>
      <c r="N32" s="57">
        <v>-243568</v>
      </c>
      <c r="O32" s="57">
        <v>-216786.99</v>
      </c>
      <c r="P32" s="57">
        <v>-1244618</v>
      </c>
      <c r="Q32" s="57">
        <v>1191058.99</v>
      </c>
      <c r="R32" s="54" t="s">
        <v>106</v>
      </c>
      <c r="S32" s="57">
        <v>0</v>
      </c>
      <c r="T32" s="57">
        <v>216786.99</v>
      </c>
      <c r="U32" s="57">
        <v>460354.99</v>
      </c>
      <c r="V32" s="57">
        <v>703922.99</v>
      </c>
      <c r="W32" s="57">
        <v>947490.99</v>
      </c>
      <c r="X32" s="67" t="s">
        <v>132</v>
      </c>
    </row>
    <row r="33" spans="1:24" x14ac:dyDescent="0.3">
      <c r="A33" s="54" t="s">
        <v>95</v>
      </c>
      <c r="B33" s="54" t="s">
        <v>70</v>
      </c>
      <c r="C33" s="66" t="s">
        <v>125</v>
      </c>
      <c r="D33" s="54">
        <v>0</v>
      </c>
      <c r="E33" s="54" t="s">
        <v>107</v>
      </c>
      <c r="F33" s="54" t="s">
        <v>97</v>
      </c>
      <c r="G33" s="54" t="s">
        <v>81</v>
      </c>
      <c r="H33" s="56">
        <v>43497</v>
      </c>
      <c r="I33" s="54" t="s">
        <v>91</v>
      </c>
      <c r="J33" s="57">
        <v>-1607773</v>
      </c>
      <c r="K33" s="57">
        <v>-410495</v>
      </c>
      <c r="L33" s="57">
        <v>-410495</v>
      </c>
      <c r="M33" s="57">
        <v>-410495</v>
      </c>
      <c r="N33" s="57">
        <v>-410495</v>
      </c>
      <c r="O33" s="57">
        <v>-410495</v>
      </c>
      <c r="P33" s="57">
        <v>-1607773</v>
      </c>
      <c r="Q33" s="57">
        <v>2497173.67</v>
      </c>
      <c r="R33" s="54" t="s">
        <v>108</v>
      </c>
      <c r="S33" s="57">
        <v>444698.67</v>
      </c>
      <c r="T33" s="57">
        <v>855193.67</v>
      </c>
      <c r="U33" s="57">
        <v>1265688.67</v>
      </c>
      <c r="V33" s="57">
        <v>1676183.67</v>
      </c>
      <c r="W33" s="57">
        <v>2086678.67</v>
      </c>
      <c r="X33" s="67" t="s">
        <v>132</v>
      </c>
    </row>
    <row r="34" spans="1:24" x14ac:dyDescent="0.3">
      <c r="A34" s="54" t="s">
        <v>95</v>
      </c>
      <c r="B34" s="54" t="s">
        <v>70</v>
      </c>
      <c r="C34" s="66" t="s">
        <v>126</v>
      </c>
      <c r="D34" s="54">
        <v>0</v>
      </c>
      <c r="E34" s="54" t="s">
        <v>107</v>
      </c>
      <c r="F34" s="54" t="s">
        <v>97</v>
      </c>
      <c r="G34" s="54" t="s">
        <v>81</v>
      </c>
      <c r="H34" s="56">
        <v>43497</v>
      </c>
      <c r="I34" s="54" t="s">
        <v>91</v>
      </c>
      <c r="J34" s="57">
        <v>-1607773</v>
      </c>
      <c r="K34" s="57">
        <v>-410495</v>
      </c>
      <c r="L34" s="57">
        <v>-410495</v>
      </c>
      <c r="M34" s="57">
        <v>-410495</v>
      </c>
      <c r="N34" s="57">
        <v>-410495</v>
      </c>
      <c r="O34" s="57">
        <v>-410495</v>
      </c>
      <c r="P34" s="57">
        <v>-1607773</v>
      </c>
      <c r="Q34" s="57">
        <v>2497173.66</v>
      </c>
      <c r="R34" s="54" t="s">
        <v>109</v>
      </c>
      <c r="S34" s="57">
        <v>444698.66</v>
      </c>
      <c r="T34" s="57">
        <v>855193.66</v>
      </c>
      <c r="U34" s="57">
        <v>1265688.6599999999</v>
      </c>
      <c r="V34" s="57">
        <v>1676183.66</v>
      </c>
      <c r="W34" s="57">
        <v>2086678.66</v>
      </c>
      <c r="X34" s="67" t="s">
        <v>132</v>
      </c>
    </row>
    <row r="35" spans="1:24" x14ac:dyDescent="0.3">
      <c r="A35" s="54" t="s">
        <v>95</v>
      </c>
      <c r="B35" s="54" t="s">
        <v>70</v>
      </c>
      <c r="C35" s="66" t="s">
        <v>127</v>
      </c>
      <c r="D35" s="54">
        <v>0</v>
      </c>
      <c r="E35" s="54" t="s">
        <v>107</v>
      </c>
      <c r="F35" s="54" t="s">
        <v>97</v>
      </c>
      <c r="G35" s="54" t="s">
        <v>81</v>
      </c>
      <c r="H35" s="56">
        <v>43497</v>
      </c>
      <c r="I35" s="54" t="s">
        <v>91</v>
      </c>
      <c r="J35" s="57">
        <v>-1607773</v>
      </c>
      <c r="K35" s="57">
        <v>-410495</v>
      </c>
      <c r="L35" s="57">
        <v>-410495</v>
      </c>
      <c r="M35" s="57">
        <v>-410495</v>
      </c>
      <c r="N35" s="57">
        <v>-410495</v>
      </c>
      <c r="O35" s="57">
        <v>-410495</v>
      </c>
      <c r="P35" s="57">
        <v>-1607773</v>
      </c>
      <c r="Q35" s="57">
        <v>2497173.67</v>
      </c>
      <c r="R35" s="54" t="s">
        <v>110</v>
      </c>
      <c r="S35" s="57">
        <v>444698.67</v>
      </c>
      <c r="T35" s="57">
        <v>855193.67</v>
      </c>
      <c r="U35" s="57">
        <v>1265688.67</v>
      </c>
      <c r="V35" s="57">
        <v>1676183.67</v>
      </c>
      <c r="W35" s="57">
        <v>2086678.67</v>
      </c>
      <c r="X35" s="67" t="s">
        <v>132</v>
      </c>
    </row>
    <row r="36" spans="1:24" x14ac:dyDescent="0.3">
      <c r="A36" s="54" t="s">
        <v>95</v>
      </c>
      <c r="B36" s="54" t="s">
        <v>70</v>
      </c>
      <c r="C36" s="66" t="s">
        <v>128</v>
      </c>
      <c r="D36" s="54">
        <v>0</v>
      </c>
      <c r="E36" s="54" t="s">
        <v>107</v>
      </c>
      <c r="F36" s="54" t="s">
        <v>97</v>
      </c>
      <c r="G36" s="54" t="s">
        <v>81</v>
      </c>
      <c r="H36" s="56">
        <v>43497</v>
      </c>
      <c r="I36" s="54" t="s">
        <v>91</v>
      </c>
      <c r="J36" s="57">
        <v>-1607773</v>
      </c>
      <c r="K36" s="57">
        <v>-410495</v>
      </c>
      <c r="L36" s="57">
        <v>-410495</v>
      </c>
      <c r="M36" s="57">
        <v>-410495</v>
      </c>
      <c r="N36" s="57">
        <v>-410495</v>
      </c>
      <c r="O36" s="57">
        <v>-410495</v>
      </c>
      <c r="P36" s="57">
        <v>-1607773</v>
      </c>
      <c r="Q36" s="57">
        <v>2497173.67</v>
      </c>
      <c r="R36" s="54" t="s">
        <v>111</v>
      </c>
      <c r="S36" s="57">
        <v>444698.67</v>
      </c>
      <c r="T36" s="57">
        <v>855193.67</v>
      </c>
      <c r="U36" s="57">
        <v>1265688.67</v>
      </c>
      <c r="V36" s="57">
        <v>1676183.67</v>
      </c>
      <c r="W36" s="57">
        <v>2086678.67</v>
      </c>
      <c r="X36" s="67" t="s">
        <v>132</v>
      </c>
    </row>
    <row r="37" spans="1:24" x14ac:dyDescent="0.3">
      <c r="A37" s="54" t="s">
        <v>95</v>
      </c>
      <c r="B37" s="54" t="s">
        <v>70</v>
      </c>
      <c r="C37" s="66" t="s">
        <v>129</v>
      </c>
      <c r="D37" s="54">
        <v>0</v>
      </c>
      <c r="E37" s="54" t="s">
        <v>112</v>
      </c>
      <c r="F37" s="54" t="s">
        <v>113</v>
      </c>
      <c r="G37" s="54" t="s">
        <v>81</v>
      </c>
      <c r="H37" s="56">
        <v>43525</v>
      </c>
      <c r="I37" s="54" t="s">
        <v>114</v>
      </c>
      <c r="J37" s="57">
        <v>-1700800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57">
        <v>-1700800</v>
      </c>
      <c r="Q37" s="57">
        <v>0</v>
      </c>
      <c r="R37" s="54" t="s">
        <v>115</v>
      </c>
      <c r="S37" s="57">
        <v>0</v>
      </c>
      <c r="T37" s="57">
        <v>0</v>
      </c>
      <c r="U37" s="57">
        <v>0</v>
      </c>
      <c r="V37" s="57">
        <v>0</v>
      </c>
      <c r="W37" s="57">
        <v>0</v>
      </c>
      <c r="X37" s="67" t="s">
        <v>132</v>
      </c>
    </row>
    <row r="38" spans="1:24" x14ac:dyDescent="0.3">
      <c r="A38" s="54" t="s">
        <v>95</v>
      </c>
      <c r="B38" s="54" t="s">
        <v>70</v>
      </c>
      <c r="C38" s="66" t="s">
        <v>130</v>
      </c>
      <c r="D38" s="54">
        <v>0</v>
      </c>
      <c r="E38" s="54" t="s">
        <v>116</v>
      </c>
      <c r="F38" s="54" t="s">
        <v>97</v>
      </c>
      <c r="G38" s="54" t="s">
        <v>81</v>
      </c>
      <c r="H38" s="56">
        <v>41548</v>
      </c>
      <c r="I38" s="54" t="s">
        <v>98</v>
      </c>
      <c r="J38" s="57">
        <v>-4439952</v>
      </c>
      <c r="K38" s="57">
        <v>0</v>
      </c>
      <c r="L38" s="57">
        <v>0</v>
      </c>
      <c r="M38" s="57">
        <v>0</v>
      </c>
      <c r="N38" s="57">
        <v>0</v>
      </c>
      <c r="O38" s="57">
        <v>0</v>
      </c>
      <c r="P38" s="57">
        <v>-4439952</v>
      </c>
      <c r="Q38" s="57">
        <v>0</v>
      </c>
      <c r="R38" s="54" t="s">
        <v>117</v>
      </c>
      <c r="S38" s="57">
        <v>0</v>
      </c>
      <c r="T38" s="57">
        <v>0</v>
      </c>
      <c r="U38" s="57">
        <v>0</v>
      </c>
      <c r="V38" s="57">
        <v>0</v>
      </c>
      <c r="W38" s="57">
        <v>0</v>
      </c>
      <c r="X38" s="67" t="s">
        <v>132</v>
      </c>
    </row>
    <row r="39" spans="1:24" x14ac:dyDescent="0.3">
      <c r="A39" s="54" t="s">
        <v>95</v>
      </c>
      <c r="B39" s="54" t="s">
        <v>70</v>
      </c>
      <c r="C39" s="66" t="s">
        <v>131</v>
      </c>
      <c r="D39" s="54">
        <v>0</v>
      </c>
      <c r="E39" s="54" t="s">
        <v>116</v>
      </c>
      <c r="F39" s="54" t="s">
        <v>97</v>
      </c>
      <c r="G39" s="54" t="s">
        <v>81</v>
      </c>
      <c r="H39" s="56">
        <v>41671</v>
      </c>
      <c r="I39" s="54" t="s">
        <v>98</v>
      </c>
      <c r="J39" s="57">
        <v>-4402258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57">
        <v>-4402258</v>
      </c>
      <c r="Q39" s="57">
        <v>0</v>
      </c>
      <c r="R39" s="54" t="s">
        <v>118</v>
      </c>
      <c r="S39" s="57">
        <v>0</v>
      </c>
      <c r="T39" s="57">
        <v>0</v>
      </c>
      <c r="U39" s="57">
        <v>0</v>
      </c>
      <c r="V39" s="57">
        <v>0</v>
      </c>
      <c r="W39" s="57">
        <v>0</v>
      </c>
      <c r="X39" s="67" t="s">
        <v>132</v>
      </c>
    </row>
    <row r="40" spans="1:24" x14ac:dyDescent="0.3">
      <c r="A40" s="58" t="s">
        <v>95</v>
      </c>
      <c r="B40" s="58" t="s">
        <v>75</v>
      </c>
      <c r="C40" s="58"/>
      <c r="D40" s="58"/>
      <c r="E40" s="58" t="s">
        <v>75</v>
      </c>
      <c r="F40" s="58" t="s">
        <v>75</v>
      </c>
      <c r="G40" s="58" t="s">
        <v>75</v>
      </c>
      <c r="H40" s="59"/>
      <c r="I40" s="58" t="s">
        <v>75</v>
      </c>
      <c r="J40" s="60">
        <v>-33655346</v>
      </c>
      <c r="K40" s="60">
        <v>-2372684</v>
      </c>
      <c r="L40" s="60">
        <v>-2372684</v>
      </c>
      <c r="M40" s="60">
        <v>-2372684</v>
      </c>
      <c r="N40" s="60">
        <v>-2372684</v>
      </c>
      <c r="O40" s="60">
        <v>-2292340.9700000002</v>
      </c>
      <c r="P40" s="60">
        <v>-33655346</v>
      </c>
      <c r="Q40" s="60">
        <v>13561871.640000001</v>
      </c>
      <c r="R40" s="58" t="s">
        <v>75</v>
      </c>
      <c r="S40" s="61">
        <f t="shared" ref="S40:V40" si="4">SUM(S18:S39)+S9</f>
        <v>2974142.95</v>
      </c>
      <c r="T40" s="61">
        <f t="shared" si="4"/>
        <v>5869869.8399999999</v>
      </c>
      <c r="U40" s="61">
        <f t="shared" si="4"/>
        <v>8845939.7599999998</v>
      </c>
      <c r="V40" s="61">
        <f t="shared" si="4"/>
        <v>11825924.484399999</v>
      </c>
      <c r="W40" s="61">
        <f>SUM(W18:W39)+W9</f>
        <v>14847308.0844</v>
      </c>
    </row>
    <row r="41" spans="1:24" x14ac:dyDescent="0.3">
      <c r="A41" s="58" t="s">
        <v>75</v>
      </c>
      <c r="B41" s="58" t="s">
        <v>75</v>
      </c>
      <c r="C41" s="58"/>
      <c r="D41" s="58"/>
      <c r="E41" s="58" t="s">
        <v>75</v>
      </c>
      <c r="F41" s="58" t="s">
        <v>75</v>
      </c>
      <c r="G41" s="58" t="s">
        <v>75</v>
      </c>
      <c r="H41" s="59"/>
      <c r="I41" s="58" t="s">
        <v>75</v>
      </c>
      <c r="J41" s="60">
        <v>-33655346</v>
      </c>
      <c r="K41" s="60">
        <v>-2372684</v>
      </c>
      <c r="L41" s="60">
        <v>-2372684</v>
      </c>
      <c r="M41" s="60">
        <v>-2372684</v>
      </c>
      <c r="N41" s="60">
        <v>-2372684</v>
      </c>
      <c r="O41" s="60">
        <v>-2292340.9700000002</v>
      </c>
      <c r="P41" s="60">
        <v>-33655346</v>
      </c>
      <c r="Q41" s="60">
        <v>13561871.640000001</v>
      </c>
      <c r="R41" s="58" t="s">
        <v>75</v>
      </c>
      <c r="S41" s="61"/>
      <c r="T41" s="61"/>
      <c r="U41" s="61"/>
      <c r="V41" s="61"/>
      <c r="W41" s="61"/>
    </row>
    <row r="42" spans="1:24" x14ac:dyDescent="0.3">
      <c r="A42" s="58" t="s">
        <v>75</v>
      </c>
      <c r="B42" s="58" t="s">
        <v>75</v>
      </c>
      <c r="C42" s="58"/>
      <c r="D42" s="58"/>
      <c r="E42" s="58" t="s">
        <v>75</v>
      </c>
      <c r="F42" s="58" t="s">
        <v>75</v>
      </c>
      <c r="G42" s="58" t="s">
        <v>75</v>
      </c>
      <c r="H42" s="59"/>
      <c r="I42" s="58" t="s">
        <v>75</v>
      </c>
      <c r="J42" s="60">
        <v>-52906707</v>
      </c>
      <c r="K42" s="60">
        <v>-3825444</v>
      </c>
      <c r="L42" s="60">
        <v>-3825444</v>
      </c>
      <c r="M42" s="60">
        <v>-3782205.37</v>
      </c>
      <c r="N42" s="60">
        <v>-3776928</v>
      </c>
      <c r="O42" s="60">
        <v>-3696584.97</v>
      </c>
      <c r="P42" s="60">
        <v>-52906707</v>
      </c>
      <c r="Q42" s="60">
        <v>27324732.010000002</v>
      </c>
      <c r="R42" s="58" t="s">
        <v>75</v>
      </c>
      <c r="S42" s="61"/>
      <c r="T42" s="61"/>
      <c r="U42" s="61"/>
      <c r="V42" s="61"/>
      <c r="W42" s="61"/>
    </row>
    <row r="43" spans="1:24" x14ac:dyDescent="0.3">
      <c r="A43" s="58" t="s">
        <v>75</v>
      </c>
      <c r="B43" s="58" t="s">
        <v>75</v>
      </c>
      <c r="C43" s="58"/>
      <c r="D43" s="58"/>
      <c r="E43" s="58" t="s">
        <v>75</v>
      </c>
      <c r="F43" s="58" t="s">
        <v>75</v>
      </c>
      <c r="G43" s="58" t="s">
        <v>75</v>
      </c>
      <c r="H43" s="59"/>
      <c r="I43" s="58" t="s">
        <v>75</v>
      </c>
      <c r="J43" s="60">
        <v>-52906707</v>
      </c>
      <c r="K43" s="60">
        <v>-3825444</v>
      </c>
      <c r="L43" s="60">
        <v>-3825444</v>
      </c>
      <c r="M43" s="60">
        <v>-3782205.37</v>
      </c>
      <c r="N43" s="60">
        <v>-3776928</v>
      </c>
      <c r="O43" s="60">
        <v>-3696584.97</v>
      </c>
      <c r="P43" s="60">
        <v>-52906707</v>
      </c>
      <c r="Q43" s="60">
        <v>27324732.010000002</v>
      </c>
      <c r="R43" s="58" t="s">
        <v>75</v>
      </c>
      <c r="S43" s="61"/>
      <c r="T43" s="61"/>
      <c r="U43" s="61"/>
      <c r="V43" s="61"/>
      <c r="W43" s="61"/>
    </row>
    <row r="44" spans="1:24" x14ac:dyDescent="0.3">
      <c r="A44" s="58" t="s">
        <v>75</v>
      </c>
      <c r="B44" s="58" t="s">
        <v>75</v>
      </c>
      <c r="C44" s="58"/>
      <c r="D44" s="58"/>
      <c r="E44" s="58" t="s">
        <v>75</v>
      </c>
      <c r="F44" s="58" t="s">
        <v>75</v>
      </c>
      <c r="G44" s="58" t="s">
        <v>75</v>
      </c>
      <c r="H44" s="59"/>
      <c r="I44" s="58" t="s">
        <v>75</v>
      </c>
      <c r="J44" s="60">
        <v>-52906707</v>
      </c>
      <c r="K44" s="60">
        <v>-3825444</v>
      </c>
      <c r="L44" s="60">
        <v>-3825444</v>
      </c>
      <c r="M44" s="60">
        <v>-3782205.37</v>
      </c>
      <c r="N44" s="60">
        <v>-3776928</v>
      </c>
      <c r="O44" s="60">
        <v>-3696584.97</v>
      </c>
      <c r="P44" s="60">
        <v>-52906707</v>
      </c>
      <c r="Q44" s="60">
        <v>27324732.010000002</v>
      </c>
      <c r="R44" s="58" t="s">
        <v>75</v>
      </c>
      <c r="S44" s="61"/>
      <c r="T44" s="61"/>
      <c r="U44" s="61"/>
      <c r="V44" s="61"/>
      <c r="W44" s="61"/>
    </row>
    <row r="45" spans="1:24" x14ac:dyDescent="0.3">
      <c r="A45" s="62" t="s">
        <v>75</v>
      </c>
      <c r="B45" s="62" t="s">
        <v>75</v>
      </c>
      <c r="C45" s="62"/>
      <c r="D45" s="62"/>
      <c r="E45" s="62" t="s">
        <v>75</v>
      </c>
      <c r="F45" s="62" t="s">
        <v>75</v>
      </c>
      <c r="G45" s="62" t="s">
        <v>75</v>
      </c>
      <c r="H45" s="63"/>
      <c r="I45" s="62" t="s">
        <v>75</v>
      </c>
      <c r="J45" s="64">
        <v>-52906707</v>
      </c>
      <c r="K45" s="64">
        <v>-3825444</v>
      </c>
      <c r="L45" s="64">
        <v>-3825444</v>
      </c>
      <c r="M45" s="64">
        <v>-3782205.37</v>
      </c>
      <c r="N45" s="64">
        <v>-3776928</v>
      </c>
      <c r="O45" s="64">
        <v>-3696584.97</v>
      </c>
      <c r="P45" s="64">
        <v>-52906707</v>
      </c>
      <c r="Q45" s="64">
        <v>27324732.010000002</v>
      </c>
      <c r="R45" s="62" t="s">
        <v>75</v>
      </c>
      <c r="S45" s="65"/>
      <c r="T45" s="65"/>
      <c r="U45" s="65"/>
      <c r="V45" s="65"/>
      <c r="W45" s="6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finanční model 2018-2027</vt:lpstr>
      <vt:lpstr>aktiva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Buchalová - ARRIVA VÝCHODNÍ ČECHY a.s.</dc:creator>
  <cp:lastModifiedBy>Kotlovský Petr</cp:lastModifiedBy>
  <cp:lastPrinted>2023-11-27T06:51:47Z</cp:lastPrinted>
  <dcterms:created xsi:type="dcterms:W3CDTF">2022-11-11T14:31:24Z</dcterms:created>
  <dcterms:modified xsi:type="dcterms:W3CDTF">2023-11-27T06:51:52Z</dcterms:modified>
</cp:coreProperties>
</file>